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120" windowHeight="7440" activeTab="2"/>
  </bookViews>
  <sheets>
    <sheet name="PC GVCN i" sheetId="1" r:id="rId1"/>
    <sheet name="06.9" sheetId="2" r:id="rId2"/>
    <sheet name="05.10 Giang nghỉ đẻ" sheetId="3" r:id="rId3"/>
    <sheet name="Dạy thay Giang" sheetId="4" r:id="rId4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<sst xmlns="http://schemas.openxmlformats.org/spreadsheetml/2006/main" count="691" uniqueCount="243">
  <si>
    <t>Gốc 
đào tạo</t>
  </si>
  <si>
    <t>Trình độ
chuyên môn
hiện nay</t>
  </si>
  <si>
    <t>Môn
đào tạo
thứ 2</t>
  </si>
  <si>
    <t>Ghi 
chú</t>
  </si>
  <si>
    <t>ĐH Văn</t>
  </si>
  <si>
    <t>ĐH Toán</t>
  </si>
  <si>
    <t>TT</t>
  </si>
  <si>
    <t xml:space="preserve">Lí </t>
  </si>
  <si>
    <t>Hoá</t>
  </si>
  <si>
    <t>ĐH Sinh</t>
  </si>
  <si>
    <t>CĐSPKT</t>
  </si>
  <si>
    <t>Đỗ Thị Liên</t>
  </si>
  <si>
    <t>CĐ TD</t>
  </si>
  <si>
    <t>CĐ Văn</t>
  </si>
  <si>
    <t xml:space="preserve">Địa </t>
  </si>
  <si>
    <t>Sử</t>
  </si>
  <si>
    <t>ĐH Sử</t>
  </si>
  <si>
    <t>GD</t>
  </si>
  <si>
    <t>ĐH Địa</t>
  </si>
  <si>
    <t>CĐ Anh</t>
  </si>
  <si>
    <t>CĐ Nhạc</t>
  </si>
  <si>
    <t>TRƯỜNG THCS VĂN ĐỨC</t>
  </si>
  <si>
    <t>UBND THÀNH PHỐ CHÍ LINH</t>
  </si>
  <si>
    <t>TT (3)</t>
  </si>
  <si>
    <t>Tổng
số tiết HK I</t>
  </si>
  <si>
    <t>Số tiết thừa KI</t>
  </si>
  <si>
    <t>Tổng
số tiết HK II</t>
  </si>
  <si>
    <t>Số tiết thừa KII</t>
  </si>
  <si>
    <t>TS tiết cả năm</t>
  </si>
  <si>
    <t>Số tiết thừa cả năm</t>
  </si>
  <si>
    <t>CĐ 
Toán-Tin</t>
  </si>
  <si>
    <t>CĐ 
Toán-Hoá</t>
  </si>
  <si>
    <t>CĐ 
Văn-Sử</t>
  </si>
  <si>
    <t>CĐ 
Địa-GD</t>
  </si>
  <si>
    <t>CĐ 
Hóa-Sinh</t>
  </si>
  <si>
    <t>CĐ 
Toán-Lí</t>
  </si>
  <si>
    <t>CĐ
 Sinh-Kĩ</t>
  </si>
  <si>
    <t>CĐ
 Sinh Địa</t>
  </si>
  <si>
    <t>CĐ
 Văn-Địa</t>
  </si>
  <si>
    <t>CĐ
 Sử-GD</t>
  </si>
  <si>
    <t xml:space="preserve">CĐ
 MT-Đội </t>
  </si>
  <si>
    <t>ĐH
 tài chính</t>
  </si>
  <si>
    <t>Nguyễn Thị Xiêm</t>
  </si>
  <si>
    <t>Tổng
số tiết HK I/tuần</t>
  </si>
  <si>
    <t>Tổng
số tiết HK II/Tuần</t>
  </si>
  <si>
    <t>ĐH
SP Anh</t>
  </si>
  <si>
    <t>KT
NN</t>
  </si>
  <si>
    <t>Ths.
Toán</t>
  </si>
  <si>
    <t>TC
 VTLT</t>
  </si>
  <si>
    <t>CĐ
TVTT</t>
  </si>
  <si>
    <t>ĐH 
Văn</t>
  </si>
  <si>
    <t>ĐH
 Văn</t>
  </si>
  <si>
    <t>ĐH
TDTT</t>
  </si>
  <si>
    <t>ĐH 
Toán</t>
  </si>
  <si>
    <t>Ths.
Hóa</t>
  </si>
  <si>
    <t>ĐH 
MT</t>
  </si>
  <si>
    <t>CĐ
 Nhạc</t>
  </si>
  <si>
    <t>HT (17)</t>
  </si>
  <si>
    <t>Đặng Quỳnh Giang</t>
  </si>
  <si>
    <t>Số tiết định mức kì I</t>
  </si>
  <si>
    <t>Số tiết định mức kì II</t>
  </si>
  <si>
    <t>Họ và 
tên</t>
  </si>
  <si>
    <t>Nguyễn Thị Minh Ngọc</t>
  </si>
  <si>
    <t>Dương Văn Hè</t>
  </si>
  <si>
    <t>Phó HT (15)</t>
  </si>
  <si>
    <t>Chức vụ/ Kiêm nhiệm</t>
  </si>
  <si>
    <t xml:space="preserve">Nguyễn Thị Nhâm </t>
  </si>
  <si>
    <t xml:space="preserve">Nguyễn Thị Thiện </t>
  </si>
  <si>
    <t xml:space="preserve">Hà Quang Vượng </t>
  </si>
  <si>
    <t xml:space="preserve">Nguyễn Huy Bình </t>
  </si>
  <si>
    <t>Chu Thị Bắc Hà</t>
  </si>
  <si>
    <t>Nguyễn Thị Hà</t>
  </si>
  <si>
    <t>Dương Thị Hương</t>
  </si>
  <si>
    <t xml:space="preserve">Nguyễn Thị Huyền </t>
  </si>
  <si>
    <t xml:space="preserve">Nguyễn Thị Kim Vị </t>
  </si>
  <si>
    <t>Bùi Bá Bình</t>
  </si>
  <si>
    <t xml:space="preserve">Bùi Thị Bình </t>
  </si>
  <si>
    <t xml:space="preserve">Hà Thị Hải Yến </t>
  </si>
  <si>
    <t>Đỗ Thị Vân Anh</t>
  </si>
  <si>
    <t>Trần Thị Thảo</t>
  </si>
  <si>
    <t>Nguyễn Thị Liên</t>
  </si>
  <si>
    <t xml:space="preserve">Nguyễn Thị Hương </t>
  </si>
  <si>
    <t>Nguyễn Thị Khiêm</t>
  </si>
  <si>
    <t>Nguyễn Thị Thủy</t>
  </si>
  <si>
    <t xml:space="preserve">Nguyễn Thị Cúc </t>
  </si>
  <si>
    <t>Hoàng Thị Lan</t>
  </si>
  <si>
    <t>Lê Hoài Thương</t>
  </si>
  <si>
    <t>Chuyên môn 
được phân công
 HK I</t>
  </si>
  <si>
    <t>Chuyên môn
 được phân công
 HK II</t>
  </si>
  <si>
    <t xml:space="preserve">Thư viện- Thiết bị, BT Đoàn </t>
  </si>
  <si>
    <t>CN 9B(4)</t>
  </si>
  <si>
    <t>CN 9C (4)</t>
  </si>
  <si>
    <t xml:space="preserve">Toán  9A, 7ABC (16)
</t>
  </si>
  <si>
    <t>Ths.
Kế toán</t>
  </si>
  <si>
    <t>CN 6C (4);
HĐTN CN 6C (1)</t>
  </si>
  <si>
    <t>TP (1); HSG Địa 8</t>
  </si>
  <si>
    <t>HSG Sử 8</t>
  </si>
  <si>
    <t>CN 6E (4),
HĐTN CN 6E (1)
TVTL (2)</t>
  </si>
  <si>
    <t>Vũ Thị Loan</t>
  </si>
  <si>
    <t>ĐHGDCT</t>
  </si>
  <si>
    <t>GDCD 6789 (14)</t>
  </si>
  <si>
    <t>CN 8C (4); 
HĐTN CN 8C (1)</t>
  </si>
  <si>
    <t>CN 8A (4);
HĐTN HN 8A (1)
HSG 6</t>
  </si>
  <si>
    <t>TD 9ABC (6), GDTC 8ABC (6), 7C (2)</t>
  </si>
  <si>
    <t>Anh 9BC (6); NN1 7ABC (9)</t>
  </si>
  <si>
    <t xml:space="preserve">GDCD 6789 (14); </t>
  </si>
  <si>
    <t>LỚP</t>
  </si>
  <si>
    <t>GVCN</t>
  </si>
  <si>
    <t>6A</t>
  </si>
  <si>
    <t>6B</t>
  </si>
  <si>
    <t>6C</t>
  </si>
  <si>
    <t>6D</t>
  </si>
  <si>
    <t>6E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</si>
  <si>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</si>
  <si>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</si>
  <si>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</si>
  <si>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</si>
  <si>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</si>
  <si>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</si>
  <si>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</si>
  <si>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</si>
  <si>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</si>
  <si>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Nguyễn Thị Huyền</t>
  </si>
  <si>
    <t>Lớp định hướng</t>
  </si>
  <si>
    <t>x</t>
  </si>
  <si>
    <t>Bùi Thị Bình</t>
  </si>
  <si>
    <t>Hà Thị Hải Yến</t>
  </si>
  <si>
    <t>ĐH
SPKT</t>
  </si>
  <si>
    <t>Nguyễn Thị Thiện</t>
  </si>
  <si>
    <t>CN 6A (4);
HĐTN CN 6A (1)</t>
  </si>
  <si>
    <t>Diệu Anh</t>
  </si>
  <si>
    <t>GDTC 6ABCDE (10), 7AB(4)</t>
  </si>
  <si>
    <t>Hợp đồng</t>
  </si>
  <si>
    <t>Toán 9BC,8AC (16)</t>
  </si>
  <si>
    <t>CN 6D (4);
HĐTN CN 6D (1); TP (1)</t>
  </si>
  <si>
    <t>CN 9A (4);
PC, HSG Văn 6</t>
  </si>
  <si>
    <t>Anh 9A (3), NN1 8A   6CDE(12)</t>
  </si>
  <si>
    <t>HSG Toán 6</t>
  </si>
  <si>
    <t>NTMT 6ABCDE, 7ABC, 8ABC; MT 9ABC (14)</t>
  </si>
  <si>
    <t>Toán 8B (4);
Tin 6ABCDE, 7ABC, 8ABC (11); TCT 9A (1)</t>
  </si>
  <si>
    <t>CN 7A (4); 
HĐTN CN 7A (1);CTCĐ (3)</t>
  </si>
  <si>
    <t>TC Hóa 9BC (2); CNg 7BC(2)</t>
  </si>
  <si>
    <t>Đội (5)</t>
  </si>
  <si>
    <t>NN1 6AB, 8BC (9); HĐTN 6ABCDE (5)</t>
  </si>
  <si>
    <t>CN 7C (4),
HĐTN CN 7C(1)
TTND (2), 
PC, HSG Toán 7</t>
  </si>
  <si>
    <t>Toán 6CD(8), KHTN Hóa 8BC(5,4) 7BC(0,6); HĐTN 7A (1)</t>
  </si>
  <si>
    <t>Toán 6CD(8), KHTN Hóa 7BC(3); HĐTN 7A (1); HN 9BC (1,06)</t>
  </si>
  <si>
    <t xml:space="preserve"> Toán 6E (4); 
KHTN Hóa 8A(2,7); 7A(0,3); KHTN 6AB(8), 
Hóa 9ABC (6)</t>
  </si>
  <si>
    <t>Sinh 9AB (4), KHTN 6D(4); KHTN Sinh 8BC(5,8)</t>
  </si>
  <si>
    <t xml:space="preserve"> Toán 6AB(8); Lí 9ABC (6);
KHTN Lí 8ABC(3,9)</t>
  </si>
  <si>
    <t xml:space="preserve"> Toán 6AB(8); Lí 9ABC (6);
KHTN Lí 7ABC(7,5); 8ABC(3,3)</t>
  </si>
  <si>
    <t xml:space="preserve"> HSG Hóa 8
</t>
  </si>
  <si>
    <t>CN 6D (4);
HĐTN CN 6D (1); TP (1); HSG Sinh 8</t>
  </si>
  <si>
    <t xml:space="preserve">NTMT 6ABCDE, 7ABC, 8ABC (11); </t>
  </si>
  <si>
    <t>Đội (4); HĐTN (1,5)</t>
  </si>
  <si>
    <t>CN 8B (4);
HĐTN CN 8B (1); ĐT điền kinh</t>
  </si>
  <si>
    <t>CN 6B (4);
HĐTN CN 6B (1)
ĐT cờ vua, đá cầu</t>
  </si>
  <si>
    <t>NTAN 6ABCDE,7ABC, 8ABC (11); ; HĐNGLL 9ABC (1,5); HĐTN 7C (1)</t>
  </si>
  <si>
    <t xml:space="preserve"> Toán 6E (4); 
KHTN Hóa 7A(1,5); KHTN 6AB(8), 
Hóa 9ABC (6)</t>
  </si>
  <si>
    <t>Sử 9ABC (3), LS&amp;ĐL Sử 6ABCDE, 7ABC, 8ABC (16,5)</t>
  </si>
  <si>
    <t>TP (1);  
HSG Địa 8</t>
  </si>
  <si>
    <t>ĐH
VTLT</t>
  </si>
  <si>
    <t>ĐH
TVTB</t>
  </si>
  <si>
    <t>Địa 9A (1); LS&amp;ĐL Địa 6ABCDE, 7ABC, 8ABC (16,5); GDĐP Địa 6ABCDE(1)</t>
  </si>
  <si>
    <t>Sinh 9C (2), KHTN 6CE(8); KHTN Sinh 7A(3,7)</t>
  </si>
  <si>
    <t>CNg 689 (12,5); ; CNg 7A(1)</t>
  </si>
  <si>
    <t>CNg 689 (12,5); CNg 7A(1)</t>
  </si>
  <si>
    <t>Sinh 9C (2), KHTN 6CE(8); KHTN Sinh 8A (2,9)</t>
  </si>
  <si>
    <t>NTAN  6ABCDE,7ABC, 8ABC (11), Nhạc 9ABC (3); HĐTN 7C (1)</t>
  </si>
  <si>
    <t>CN 6E (4),
HĐTN CN 6E (1)
TVTL (4)</t>
  </si>
  <si>
    <t>Đội (6)</t>
  </si>
  <si>
    <t>Sinh 9AB (4), KHTN 6D(4);KHTN Sinh 7BC(7,4); GDĐP Địa 7ABC (2,1)</t>
  </si>
  <si>
    <t>NTMT 6ABCDE, 7ABC, 8ABC; MT 9ABC (14); HĐTN 7B(1)</t>
  </si>
  <si>
    <t>TC Văn 9ABC (3)</t>
  </si>
  <si>
    <t>NTMT 6ABCDE, 7ABC, 8ABC (11); HĐTN 7B (1); HĐNGLL 9ABC (1,5)</t>
  </si>
  <si>
    <t>Văn 9A (5), 6AE (8); GDĐP Văn6ABCDE (2)</t>
  </si>
  <si>
    <t>TT (3); 
HSG Văn 7</t>
  </si>
  <si>
    <t xml:space="preserve"> CN 7B (4);
HĐTN CN 7B (1)HSG 7</t>
  </si>
  <si>
    <t>CN 7B (4);
HĐTN CN 7B (1)HSG 7</t>
  </si>
  <si>
    <t xml:space="preserve"> Văn 7AB, 8BC (16), 
Địa 9BC (4); </t>
  </si>
  <si>
    <t xml:space="preserve"> Văn 7AB, 8BC (16), 
Địa 9BC (2)</t>
  </si>
  <si>
    <t>TT (3)
HSG Văn 7</t>
  </si>
  <si>
    <t>Văn 9BC (10), 8A (4)</t>
  </si>
  <si>
    <t>PHÂN CÔNG GVCN 
Năm học 2023 - 2024</t>
  </si>
  <si>
    <r>
      <t>Văn 6</t>
    </r>
    <r>
      <rPr>
        <sz val="8"/>
        <color indexed="10"/>
        <rFont val="Times New Roman"/>
        <family val="1"/>
      </rPr>
      <t>A</t>
    </r>
    <r>
      <rPr>
        <sz val="8"/>
        <color indexed="8"/>
        <rFont val="Times New Roman"/>
        <family val="1"/>
      </rPr>
      <t>CD,7C (16);  GDĐP Văn7ABC (0,3); 8ABC (0,3); HĐTN 8A(1)</t>
    </r>
  </si>
  <si>
    <t xml:space="preserve">HSG Toán 6; </t>
  </si>
  <si>
    <r>
      <t>Văn 9A (5), 6</t>
    </r>
    <r>
      <rPr>
        <sz val="8"/>
        <color indexed="10"/>
        <rFont val="Times New Roman"/>
        <family val="1"/>
      </rPr>
      <t>B</t>
    </r>
    <r>
      <rPr>
        <sz val="8"/>
        <color indexed="8"/>
        <rFont val="Times New Roman"/>
        <family val="1"/>
      </rPr>
      <t>E (8); GDĐP Văn6ABCDE (2)</t>
    </r>
  </si>
  <si>
    <t xml:space="preserve">
HSG 6</t>
  </si>
  <si>
    <t>HSG 6</t>
  </si>
  <si>
    <r>
      <t xml:space="preserve">TP (1); HSG Địa 8; </t>
    </r>
    <r>
      <rPr>
        <sz val="8"/>
        <color indexed="10"/>
        <rFont val="Times New Roman"/>
        <family val="1"/>
      </rPr>
      <t>CN 8A (4);
HĐTN HN 8A (1)</t>
    </r>
  </si>
  <si>
    <r>
      <t xml:space="preserve">TP (1);  
HSG Địa 8; </t>
    </r>
    <r>
      <rPr>
        <sz val="8"/>
        <color indexed="10"/>
        <rFont val="Times New Roman"/>
        <family val="1"/>
      </rPr>
      <t>CN 8A (4);
HĐTN HN 8A (1)</t>
    </r>
  </si>
  <si>
    <t>TVTL (2); CN 6A (4);
HĐTN CN 6A (1)</t>
  </si>
  <si>
    <r>
      <t xml:space="preserve">Anh 9BC (6); NN1 7ABC (9); </t>
    </r>
    <r>
      <rPr>
        <sz val="8"/>
        <color indexed="10"/>
        <rFont val="Times New Roman"/>
        <family val="1"/>
      </rPr>
      <t>6A(3)</t>
    </r>
  </si>
  <si>
    <r>
      <t>Anh 9BC (6); NN1 7ABC (9);</t>
    </r>
    <r>
      <rPr>
        <sz val="8"/>
        <color indexed="10"/>
        <rFont val="Times New Roman"/>
        <family val="1"/>
      </rPr>
      <t xml:space="preserve"> 6A(3)</t>
    </r>
  </si>
  <si>
    <t>Anh 9A (3), NN1 8AB 6CDE(15)</t>
  </si>
  <si>
    <r>
      <t>Văn 6</t>
    </r>
    <r>
      <rPr>
        <sz val="8"/>
        <color indexed="10"/>
        <rFont val="Times New Roman"/>
        <family val="1"/>
      </rPr>
      <t>A</t>
    </r>
    <r>
      <rPr>
        <sz val="8"/>
        <color indexed="8"/>
        <rFont val="Times New Roman"/>
        <family val="1"/>
      </rPr>
      <t>CD,7C (16); GDĐP Văn 8ABC (0,9), 7ABC (0,9); HĐTN 8ABC (3)</t>
    </r>
  </si>
  <si>
    <t>NN1 8C 6B (6); HĐTN 6ABCDE (5)</t>
  </si>
  <si>
    <r>
      <t xml:space="preserve">CN 6E (4),
HĐTN CN 6E (1)
</t>
    </r>
    <r>
      <rPr>
        <sz val="8"/>
        <color indexed="10"/>
        <rFont val="Times New Roman"/>
        <family val="1"/>
      </rPr>
      <t>TVTL (4)</t>
    </r>
  </si>
  <si>
    <r>
      <t>Sinh 9AB (4), KHTN 6D(4);KHTN Sinh 7BC(7,4); GDĐP Địa 7ABC (2,1)</t>
    </r>
    <r>
      <rPr>
        <sz val="8"/>
        <color indexed="10"/>
        <rFont val="Times New Roman"/>
        <family val="1"/>
      </rPr>
      <t>; LSĐL Địa 6AB(3)</t>
    </r>
  </si>
  <si>
    <r>
      <t>Sinh 9AB (4), KHTN 6D(4); KHTN Sinh 8BC(5,8)</t>
    </r>
    <r>
      <rPr>
        <sz val="8"/>
        <color indexed="10"/>
        <rFont val="Times New Roman"/>
        <family val="1"/>
      </rPr>
      <t>; LSĐL Địa 6AB(3)</t>
    </r>
  </si>
  <si>
    <t>Địa 9A (1); LS&amp;ĐL Địa 6CDE, 7ABC, 8ABC (13,5); GDĐP Địa 6ABCDE(1)</t>
  </si>
  <si>
    <r>
      <t>Đội (6)</t>
    </r>
    <r>
      <rPr>
        <sz val="8"/>
        <color indexed="10"/>
        <rFont val="Times New Roman"/>
        <family val="1"/>
      </rPr>
      <t xml:space="preserve"> </t>
    </r>
  </si>
  <si>
    <t>HSG 7; CN 7B (4);
HĐTN CN 7B (1)</t>
  </si>
  <si>
    <r>
      <t xml:space="preserve">CN 6E (4),
HĐTN CN 6E (1)
</t>
    </r>
    <r>
      <rPr>
        <sz val="8"/>
        <color indexed="10"/>
        <rFont val="Times New Roman"/>
        <family val="1"/>
      </rPr>
      <t>TVTL (1)</t>
    </r>
  </si>
  <si>
    <t>TVTL (3); CN 6A (4);
HĐTN CN 6A (1)</t>
  </si>
  <si>
    <r>
      <t xml:space="preserve">GDCD 6789 (14); </t>
    </r>
    <r>
      <rPr>
        <sz val="8"/>
        <color indexed="10"/>
        <rFont val="Times New Roman"/>
        <family val="1"/>
      </rPr>
      <t>HĐTN 6ABC (3</t>
    </r>
    <r>
      <rPr>
        <sz val="8"/>
        <color indexed="8"/>
        <rFont val="Times New Roman"/>
        <family val="1"/>
      </rPr>
      <t>)</t>
    </r>
  </si>
  <si>
    <r>
      <t xml:space="preserve">GDCD 6789 (14); </t>
    </r>
    <r>
      <rPr>
        <sz val="8"/>
        <color indexed="10"/>
        <rFont val="Times New Roman"/>
        <family val="1"/>
      </rPr>
      <t>HĐTN 6ABC(3)</t>
    </r>
  </si>
  <si>
    <r>
      <t xml:space="preserve">NTMT 6ABCDE, 7ABC, 8ABC (11); </t>
    </r>
    <r>
      <rPr>
        <sz val="8"/>
        <color indexed="10"/>
        <rFont val="Times New Roman"/>
        <family val="1"/>
      </rPr>
      <t>HĐTN 7B (1); HĐNGLL 9B(0,5)</t>
    </r>
  </si>
  <si>
    <r>
      <t xml:space="preserve">Anh 9A (3), NN1 8AB 6CDE(15); </t>
    </r>
    <r>
      <rPr>
        <sz val="8"/>
        <color indexed="10"/>
        <rFont val="Times New Roman"/>
        <family val="1"/>
      </rPr>
      <t>HĐNGLL 9AC(1)</t>
    </r>
  </si>
  <si>
    <t xml:space="preserve">NN1 8C 6B (6); HĐTN 6ABCDE (5);  HĐTN 7B (1); HĐNGLL 9B(0,5) </t>
  </si>
  <si>
    <r>
      <t xml:space="preserve">TD 9ABC (6), GDTC 8ABC (6), 7C (2); </t>
    </r>
    <r>
      <rPr>
        <sz val="8"/>
        <color indexed="10"/>
        <rFont val="Times New Roman"/>
        <family val="1"/>
      </rPr>
      <t>HĐTN 6DE (2)</t>
    </r>
  </si>
  <si>
    <t>Đội (4); HĐTN CC (1)</t>
  </si>
  <si>
    <t>Đội (5); HĐTN 7B (1); HĐTN CC (1)</t>
  </si>
  <si>
    <r>
      <t>NTAN 6ABCDE,7ABC, 8ABC (11); ; HĐNGLL 9ABC (1,5); HĐTN 7C (1);</t>
    </r>
    <r>
      <rPr>
        <sz val="8"/>
        <color indexed="10"/>
        <rFont val="Times New Roman"/>
        <family val="1"/>
      </rPr>
      <t xml:space="preserve"> HĐTN 6DE (2)</t>
    </r>
  </si>
  <si>
    <r>
      <t>NTAN  6ABCDE,7ABC, 8ABC (11), Nhạc 9ABC (3); HĐTN 7C (1);</t>
    </r>
    <r>
      <rPr>
        <sz val="8"/>
        <color indexed="10"/>
        <rFont val="Times New Roman"/>
        <family val="1"/>
      </rPr>
      <t xml:space="preserve"> HĐTN 6DE (2)</t>
    </r>
  </si>
  <si>
    <t>Nghỉ thai sản từ 01/10/2023 - 31/3/2024</t>
  </si>
  <si>
    <t>Đội (4); HĐTN CC (1.5)</t>
  </si>
  <si>
    <t>Ghi chú: Phân công dạy thay Giang:</t>
  </si>
  <si>
    <t>Thủy HĐTN 6DE; Khiêm HĐTN 7B, HĐNGLL 9B</t>
  </si>
  <si>
    <t xml:space="preserve">Bình A thay CN6A(5), Liên C TVTL, Thảo NN1 8C,6B; Loan HĐTN 6ABC; </t>
  </si>
  <si>
    <t>TTVP, VT, Thủ quỹ, phụ trách CNTT</t>
  </si>
  <si>
    <t>CN 7A (4); 
HĐTN CN 7A (1);CTCĐ (3); HSG Sinh 8</t>
  </si>
  <si>
    <r>
      <t xml:space="preserve">PHÂN CÔNG CHUYÊN MÔN NĂM HỌC 2023 - 2024
</t>
    </r>
    <r>
      <rPr>
        <i/>
        <sz val="12"/>
        <color indexed="8"/>
        <rFont val="Times New Roman"/>
        <family val="1"/>
      </rPr>
      <t>(Thực hiện từ ngày 05/9/2023)</t>
    </r>
  </si>
  <si>
    <t>Đội (5); HĐTN 7B (1); HĐTN CC (1,5)</t>
  </si>
  <si>
    <r>
      <t>Anh 9A (3), NN1 8AB</t>
    </r>
    <r>
      <rPr>
        <sz val="8"/>
        <color indexed="10"/>
        <rFont val="Times New Roman"/>
        <family val="1"/>
      </rPr>
      <t>C</t>
    </r>
    <r>
      <rPr>
        <sz val="8"/>
        <color indexed="8"/>
        <rFont val="Times New Roman"/>
        <family val="1"/>
      </rPr>
      <t xml:space="preserve"> 6</t>
    </r>
    <r>
      <rPr>
        <sz val="8"/>
        <color indexed="10"/>
        <rFont val="Times New Roman"/>
        <family val="1"/>
      </rPr>
      <t>B</t>
    </r>
    <r>
      <rPr>
        <sz val="8"/>
        <color indexed="8"/>
        <rFont val="Times New Roman"/>
        <family val="1"/>
      </rPr>
      <t xml:space="preserve">CDE(21); </t>
    </r>
    <r>
      <rPr>
        <sz val="8"/>
        <color indexed="10"/>
        <rFont val="Times New Roman"/>
        <family val="1"/>
      </rPr>
      <t>HĐNGLL 9AC(1)</t>
    </r>
  </si>
  <si>
    <r>
      <t>Anh 9A (3), NN1 8AB</t>
    </r>
    <r>
      <rPr>
        <sz val="8"/>
        <color indexed="10"/>
        <rFont val="Times New Roman"/>
        <family val="1"/>
      </rPr>
      <t>C</t>
    </r>
    <r>
      <rPr>
        <sz val="8"/>
        <color indexed="8"/>
        <rFont val="Times New Roman"/>
        <family val="1"/>
      </rPr>
      <t xml:space="preserve"> 6</t>
    </r>
    <r>
      <rPr>
        <sz val="8"/>
        <color indexed="10"/>
        <rFont val="Times New Roman"/>
        <family val="1"/>
      </rPr>
      <t>B</t>
    </r>
    <r>
      <rPr>
        <sz val="8"/>
        <color indexed="8"/>
        <rFont val="Times New Roman"/>
        <family val="1"/>
      </rPr>
      <t>CDE(21)</t>
    </r>
  </si>
  <si>
    <t>Văn 9BC (10), 8A (4); Sử 9BC (4); GDĐP Sử 8ABC (3)</t>
  </si>
  <si>
    <t xml:space="preserve">Văn 6BCD,7C (16); ,  GDĐP Văn 8ABC (1,2), 7ABC (0,9);HĐTN 8ABC (3) </t>
  </si>
  <si>
    <t>Văn 6BCD,7C (16);  GDĐP Văn7ABC (0,3); HĐTN 8A(1)</t>
  </si>
  <si>
    <t>Sử 9A(2); LS&amp;ĐL Sử 6ABCDE, 7ABC, 8ABC (16.5); GDĐP Sử 6ABCDE(4), 7ABC(3)</t>
  </si>
  <si>
    <t>Địa 9A (2); LS&amp;ĐL Địa 6ABCDE, 7ABC, 8ABC (16,5); GDĐP Địa 6ABCDE(3),  8ABC(1,8)</t>
  </si>
  <si>
    <t>Địa 9A (2); LS&amp;ĐL Địa 6CDE, 7ABC, 8ABC (13,5); GDĐP Địa 6ABCDE(3),  8ABC(1,8)</t>
  </si>
  <si>
    <r>
      <t>Văn 6</t>
    </r>
    <r>
      <rPr>
        <sz val="8"/>
        <color indexed="10"/>
        <rFont val="Times New Roman"/>
        <family val="1"/>
      </rPr>
      <t>A</t>
    </r>
    <r>
      <rPr>
        <sz val="8"/>
        <color indexed="8"/>
        <rFont val="Times New Roman"/>
        <family val="1"/>
      </rPr>
      <t>CD,7C (16); GDĐP Văn 8ABC (1,2), 7ABC (0,9); HĐTN 8ABC (3)</t>
    </r>
  </si>
  <si>
    <r>
      <t>Văn 6</t>
    </r>
    <r>
      <rPr>
        <sz val="8"/>
        <color indexed="10"/>
        <rFont val="Times New Roman"/>
        <family val="1"/>
      </rPr>
      <t>A</t>
    </r>
    <r>
      <rPr>
        <sz val="8"/>
        <color indexed="8"/>
        <rFont val="Times New Roman"/>
        <family val="1"/>
      </rPr>
      <t>CD,7C (16);  GDĐP Văn7ABC (0,3); HĐTN 8A(1)</t>
    </r>
  </si>
  <si>
    <t>Kế toán, Y tế, phụ trách HSKT</t>
  </si>
  <si>
    <t xml:space="preserve">Văn 9A (5), 6AE (8); HĐTN 8BC (2); HN 9A(0,5)
</t>
  </si>
  <si>
    <r>
      <t>Văn 9A (5), 6</t>
    </r>
    <r>
      <rPr>
        <sz val="8"/>
        <color indexed="10"/>
        <rFont val="Times New Roman"/>
        <family val="1"/>
      </rPr>
      <t>B</t>
    </r>
    <r>
      <rPr>
        <sz val="8"/>
        <color indexed="8"/>
        <rFont val="Times New Roman"/>
        <family val="1"/>
      </rPr>
      <t xml:space="preserve">E (8); HĐTN 8BC (2); HN 9A(0,5)
</t>
    </r>
  </si>
  <si>
    <t>KT. HIỆU TRƯỞNG
PHÓ HIỆU TRƯỞNG</t>
  </si>
  <si>
    <t>Bình A thay CN6A(5), Liên C TVTL, Thảo NN1 8C,6B; Loan HĐTN 6ABC; 
Thủy HĐTN 6DE; Khiêm HĐTN 7B, HĐNGLL 9B</t>
  </si>
  <si>
    <r>
      <t xml:space="preserve">PHÂN CÔNG CHUYÊN MÔN NĂM HỌC 2023 - 2024
</t>
    </r>
    <r>
      <rPr>
        <i/>
        <sz val="12"/>
        <color indexed="8"/>
        <rFont val="Times New Roman"/>
        <family val="1"/>
      </rPr>
      <t>(Thực hiện từ ngày 05/10/2023: đ/c Giang nghỉ thai sản)</t>
    </r>
  </si>
  <si>
    <t>Từ 5/10 đ/c Bình A</t>
  </si>
  <si>
    <t>Từ 5.10: đ/c Nguyễn Hương</t>
  </si>
  <si>
    <t xml:space="preserve">Đội (5); HĐTN CC (1,5)
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</si>
</sst>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0000"/>
    <numFmt numFmtId="192" formatCode="0.000000"/>
    <numFmt numFmtId="193" formatCode="0.00000"/>
    <numFmt numFmtId="194" formatCode="0.0000"/>
    <numFmt numFmtId="195" formatCode="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/>
    </xf>
    <xf numFmtId="1" fontId="52" fillId="0" borderId="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186" fontId="53" fillId="0" borderId="11" xfId="0" applyNumberFormat="1" applyFont="1" applyFill="1" applyBorder="1" applyAlignment="1">
      <alignment horizontal="center" vertical="center"/>
    </xf>
    <xf numFmtId="1" fontId="53" fillId="0" borderId="13" xfId="0" applyNumberFormat="1" applyFont="1" applyFill="1" applyBorder="1" applyAlignment="1">
      <alignment horizontal="center" vertical="center"/>
    </xf>
    <xf numFmtId="1" fontId="53" fillId="0" borderId="14" xfId="0" applyNumberFormat="1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14" fontId="53" fillId="0" borderId="10" xfId="0" applyNumberFormat="1" applyFont="1" applyFill="1" applyBorder="1" applyAlignment="1">
      <alignment horizontal="center" vertical="center" wrapText="1"/>
    </xf>
    <xf numFmtId="14" fontId="53" fillId="0" borderId="12" xfId="0" applyNumberFormat="1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/>
    </xf>
    <xf numFmtId="0" fontId="53" fillId="0" borderId="12" xfId="0" applyFont="1" applyFill="1" applyBorder="1" applyAlignment="1">
      <alignment horizontal="center" wrapText="1"/>
    </xf>
    <xf numFmtId="0" fontId="53" fillId="0" borderId="15" xfId="0" applyFont="1" applyFill="1" applyBorder="1" applyAlignment="1">
      <alignment horizontal="center" vertical="center" wrapText="1"/>
    </xf>
    <xf numFmtId="186" fontId="53" fillId="0" borderId="16" xfId="0" applyNumberFormat="1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1" fontId="53" fillId="0" borderId="17" xfId="0" applyNumberFormat="1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left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left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wrapText="1"/>
    </xf>
    <xf numFmtId="0" fontId="53" fillId="0" borderId="23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wrapText="1"/>
    </xf>
    <xf numFmtId="0" fontId="53" fillId="0" borderId="24" xfId="0" applyFont="1" applyFill="1" applyBorder="1" applyAlignment="1">
      <alignment/>
    </xf>
    <xf numFmtId="0" fontId="53" fillId="0" borderId="10" xfId="0" applyFont="1" applyFill="1" applyBorder="1" applyAlignment="1">
      <alignment horizontal="center" vertical="top" wrapText="1"/>
    </xf>
    <xf numFmtId="0" fontId="53" fillId="0" borderId="11" xfId="0" applyFont="1" applyFill="1" applyBorder="1" applyAlignment="1">
      <alignment horizontal="center" vertical="top" wrapText="1"/>
    </xf>
    <xf numFmtId="0" fontId="54" fillId="0" borderId="0" xfId="0" applyFont="1" applyAlignment="1">
      <alignment/>
    </xf>
    <xf numFmtId="0" fontId="55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33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3" fillId="0" borderId="14" xfId="0" applyFont="1" applyFill="1" applyBorder="1" applyAlignment="1">
      <alignment horizontal="left" vertical="center" wrapText="1"/>
    </xf>
    <xf numFmtId="49" fontId="53" fillId="0" borderId="11" xfId="0" applyNumberFormat="1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center" vertical="center"/>
    </xf>
    <xf numFmtId="186" fontId="53" fillId="0" borderId="10" xfId="0" applyNumberFormat="1" applyFont="1" applyFill="1" applyBorder="1" applyAlignment="1">
      <alignment horizontal="center" vertical="center"/>
    </xf>
    <xf numFmtId="1" fontId="53" fillId="0" borderId="11" xfId="0" applyNumberFormat="1" applyFont="1" applyFill="1" applyBorder="1" applyAlignment="1">
      <alignment horizontal="center" vertical="center"/>
    </xf>
    <xf numFmtId="14" fontId="53" fillId="0" borderId="10" xfId="0" applyNumberFormat="1" applyFont="1" applyFill="1" applyBorder="1" applyAlignment="1">
      <alignment horizontal="center" vertical="top" wrapText="1"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14" fontId="53" fillId="0" borderId="12" xfId="0" applyNumberFormat="1" applyFont="1" applyFill="1" applyBorder="1" applyAlignment="1">
      <alignment horizontal="center" vertical="top" wrapText="1"/>
    </xf>
    <xf numFmtId="0" fontId="53" fillId="0" borderId="11" xfId="0" applyFont="1" applyFill="1" applyBorder="1" applyAlignment="1">
      <alignment vertical="center"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/>
    </xf>
    <xf numFmtId="0" fontId="59" fillId="0" borderId="20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1" fontId="59" fillId="0" borderId="25" xfId="0" applyNumberFormat="1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3" fillId="0" borderId="26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 wrapText="1"/>
    </xf>
    <xf numFmtId="1" fontId="54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3" fillId="0" borderId="31" xfId="0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horizontal="left" vertical="center" wrapText="1"/>
    </xf>
    <xf numFmtId="0" fontId="53" fillId="0" borderId="32" xfId="0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3" fillId="0" borderId="35" xfId="0" applyFont="1" applyFill="1" applyBorder="1" applyAlignment="1">
      <alignment wrapText="1"/>
    </xf>
    <xf numFmtId="0" fontId="53" fillId="0" borderId="35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wrapText="1"/>
    </xf>
    <xf numFmtId="0" fontId="53" fillId="0" borderId="36" xfId="0" applyFont="1" applyFill="1" applyBorder="1" applyAlignment="1">
      <alignment/>
    </xf>
    <xf numFmtId="0" fontId="52" fillId="0" borderId="0" xfId="0" applyFont="1" applyFill="1" applyBorder="1" applyAlignment="1">
      <alignment vertical="center" wrapText="1"/>
    </xf>
    <xf numFmtId="0" fontId="0" fillId="0" borderId="37" xfId="0" applyFill="1" applyBorder="1" applyAlignment="1">
      <alignment horizontal="center"/>
    </xf>
    <xf numFmtId="0" fontId="50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64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0" fontId="53" fillId="0" borderId="35" xfId="0" applyFont="1" applyFill="1" applyBorder="1" applyAlignment="1">
      <alignment horizontal="center" vertical="center"/>
    </xf>
    <xf numFmtId="0" fontId="53" fillId="0" borderId="36" xfId="0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54" fillId="33" borderId="0" xfId="0" applyFont="1" applyFill="1" applyAlignment="1">
      <alignment horizontal="center" vertical="top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53" fillId="0" borderId="38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left" wrapText="1"/>
    </xf>
    <xf numFmtId="0" fontId="54" fillId="0" borderId="39" xfId="0" applyFont="1" applyFill="1" applyBorder="1" applyAlignment="1">
      <alignment horizontal="center" vertical="center" wrapText="1"/>
    </xf>
    <xf numFmtId="0" fontId="54" fillId="0" borderId="40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428625</xdr:colOff>
      <xdr:row>2</xdr:row>
      <xdr:rowOff>9525</xdr:rowOff>
    </xdr:from>
    <xdr:ext cx="1028700" cy="0"/>
    <xdr:sp>
      <xdr:nvSpPr>
        <xdr:cNvPr id="1" name="Straight Connector 1"/>
        <xdr:cNvSpPr>
          <a:spLocks/>
        </xdr:cNvSpPr>
      </xdr:nvSpPr>
      <xdr:spPr>
        <a:xfrm flipV="1">
          <a:off x="666750" y="409575"/>
          <a:ext cx="10287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428625</xdr:colOff>
      <xdr:row>2</xdr:row>
      <xdr:rowOff>9525</xdr:rowOff>
    </xdr:from>
    <xdr:ext cx="1028700" cy="0"/>
    <xdr:sp>
      <xdr:nvSpPr>
        <xdr:cNvPr id="2" name="Straight Connector 2"/>
        <xdr:cNvSpPr>
          <a:spLocks/>
        </xdr:cNvSpPr>
      </xdr:nvSpPr>
      <xdr:spPr>
        <a:xfrm flipV="1">
          <a:off x="666750" y="409575"/>
          <a:ext cx="10287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428625</xdr:colOff>
      <xdr:row>2</xdr:row>
      <xdr:rowOff>9525</xdr:rowOff>
    </xdr:from>
    <xdr:ext cx="1028700" cy="0"/>
    <xdr:sp>
      <xdr:nvSpPr>
        <xdr:cNvPr id="3" name="Straight Connector 3"/>
        <xdr:cNvSpPr>
          <a:spLocks/>
        </xdr:cNvSpPr>
      </xdr:nvSpPr>
      <xdr:spPr>
        <a:xfrm flipV="1">
          <a:off x="666750" y="409575"/>
          <a:ext cx="10287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428625</xdr:colOff>
      <xdr:row>2</xdr:row>
      <xdr:rowOff>9525</xdr:rowOff>
    </xdr:from>
    <xdr:ext cx="1028700" cy="0"/>
    <xdr:sp>
      <xdr:nvSpPr>
        <xdr:cNvPr id="4" name="Straight Connector 4"/>
        <xdr:cNvSpPr>
          <a:spLocks/>
        </xdr:cNvSpPr>
      </xdr:nvSpPr>
      <xdr:spPr>
        <a:xfrm flipV="1">
          <a:off x="666750" y="409575"/>
          <a:ext cx="10287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428625</xdr:colOff>
      <xdr:row>2</xdr:row>
      <xdr:rowOff>9525</xdr:rowOff>
    </xdr:from>
    <xdr:ext cx="1028700" cy="0"/>
    <xdr:sp>
      <xdr:nvSpPr>
        <xdr:cNvPr id="1" name="Straight Connector 1"/>
        <xdr:cNvSpPr>
          <a:spLocks/>
        </xdr:cNvSpPr>
      </xdr:nvSpPr>
      <xdr:spPr>
        <a:xfrm flipV="1">
          <a:off x="666750" y="409575"/>
          <a:ext cx="10287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428625</xdr:colOff>
      <xdr:row>2</xdr:row>
      <xdr:rowOff>9525</xdr:rowOff>
    </xdr:from>
    <xdr:ext cx="1028700" cy="0"/>
    <xdr:sp>
      <xdr:nvSpPr>
        <xdr:cNvPr id="2" name="Straight Connector 2"/>
        <xdr:cNvSpPr>
          <a:spLocks/>
        </xdr:cNvSpPr>
      </xdr:nvSpPr>
      <xdr:spPr>
        <a:xfrm flipV="1">
          <a:off x="666750" y="409575"/>
          <a:ext cx="10287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428625</xdr:colOff>
      <xdr:row>2</xdr:row>
      <xdr:rowOff>9525</xdr:rowOff>
    </xdr:from>
    <xdr:ext cx="1028700" cy="0"/>
    <xdr:sp>
      <xdr:nvSpPr>
        <xdr:cNvPr id="3" name="Straight Connector 3"/>
        <xdr:cNvSpPr>
          <a:spLocks/>
        </xdr:cNvSpPr>
      </xdr:nvSpPr>
      <xdr:spPr>
        <a:xfrm flipV="1">
          <a:off x="666750" y="409575"/>
          <a:ext cx="10287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428625</xdr:colOff>
      <xdr:row>2</xdr:row>
      <xdr:rowOff>9525</xdr:rowOff>
    </xdr:from>
    <xdr:ext cx="1028700" cy="0"/>
    <xdr:sp>
      <xdr:nvSpPr>
        <xdr:cNvPr id="4" name="Straight Connector 4"/>
        <xdr:cNvSpPr>
          <a:spLocks/>
        </xdr:cNvSpPr>
      </xdr:nvSpPr>
      <xdr:spPr>
        <a:xfrm flipV="1">
          <a:off x="666750" y="409575"/>
          <a:ext cx="10287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428625</xdr:colOff>
      <xdr:row>2</xdr:row>
      <xdr:rowOff>9525</xdr:rowOff>
    </xdr:from>
    <xdr:ext cx="1028700" cy="0"/>
    <xdr:sp>
      <xdr:nvSpPr>
        <xdr:cNvPr id="1" name="Straight Connector 1"/>
        <xdr:cNvSpPr>
          <a:spLocks/>
        </xdr:cNvSpPr>
      </xdr:nvSpPr>
      <xdr:spPr>
        <a:xfrm flipV="1">
          <a:off x="666750" y="409575"/>
          <a:ext cx="10287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428625</xdr:colOff>
      <xdr:row>2</xdr:row>
      <xdr:rowOff>9525</xdr:rowOff>
    </xdr:from>
    <xdr:ext cx="1028700" cy="0"/>
    <xdr:sp>
      <xdr:nvSpPr>
        <xdr:cNvPr id="2" name="Straight Connector 2"/>
        <xdr:cNvSpPr>
          <a:spLocks/>
        </xdr:cNvSpPr>
      </xdr:nvSpPr>
      <xdr:spPr>
        <a:xfrm flipV="1">
          <a:off x="666750" y="409575"/>
          <a:ext cx="10287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428625</xdr:colOff>
      <xdr:row>2</xdr:row>
      <xdr:rowOff>9525</xdr:rowOff>
    </xdr:from>
    <xdr:ext cx="1028700" cy="0"/>
    <xdr:sp>
      <xdr:nvSpPr>
        <xdr:cNvPr id="3" name="Straight Connector 3"/>
        <xdr:cNvSpPr>
          <a:spLocks/>
        </xdr:cNvSpPr>
      </xdr:nvSpPr>
      <xdr:spPr>
        <a:xfrm flipV="1">
          <a:off x="666750" y="409575"/>
          <a:ext cx="10287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428625</xdr:colOff>
      <xdr:row>2</xdr:row>
      <xdr:rowOff>9525</xdr:rowOff>
    </xdr:from>
    <xdr:ext cx="1028700" cy="0"/>
    <xdr:sp>
      <xdr:nvSpPr>
        <xdr:cNvPr id="4" name="Straight Connector 4"/>
        <xdr:cNvSpPr>
          <a:spLocks/>
        </xdr:cNvSpPr>
      </xdr:nvSpPr>
      <xdr:spPr>
        <a:xfrm flipV="1">
          <a:off x="666750" y="409575"/>
          <a:ext cx="10287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428625</xdr:colOff>
      <xdr:row>2</xdr:row>
      <xdr:rowOff>9525</xdr:rowOff>
    </xdr:from>
    <xdr:ext cx="1028700" cy="0"/>
    <xdr:sp>
      <xdr:nvSpPr>
        <xdr:cNvPr id="5" name="Straight Connector 5"/>
        <xdr:cNvSpPr>
          <a:spLocks/>
        </xdr:cNvSpPr>
      </xdr:nvSpPr>
      <xdr:spPr>
        <a:xfrm flipV="1">
          <a:off x="666750" y="409575"/>
          <a:ext cx="10287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428625</xdr:colOff>
      <xdr:row>2</xdr:row>
      <xdr:rowOff>9525</xdr:rowOff>
    </xdr:from>
    <xdr:ext cx="1028700" cy="0"/>
    <xdr:sp>
      <xdr:nvSpPr>
        <xdr:cNvPr id="6" name="Straight Connector 6"/>
        <xdr:cNvSpPr>
          <a:spLocks/>
        </xdr:cNvSpPr>
      </xdr:nvSpPr>
      <xdr:spPr>
        <a:xfrm flipV="1">
          <a:off x="666750" y="409575"/>
          <a:ext cx="10287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428625</xdr:colOff>
      <xdr:row>2</xdr:row>
      <xdr:rowOff>9525</xdr:rowOff>
    </xdr:from>
    <xdr:ext cx="1028700" cy="0"/>
    <xdr:sp>
      <xdr:nvSpPr>
        <xdr:cNvPr id="7" name="Straight Connector 7"/>
        <xdr:cNvSpPr>
          <a:spLocks/>
        </xdr:cNvSpPr>
      </xdr:nvSpPr>
      <xdr:spPr>
        <a:xfrm flipV="1">
          <a:off x="666750" y="409575"/>
          <a:ext cx="10287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428625</xdr:colOff>
      <xdr:row>2</xdr:row>
      <xdr:rowOff>9525</xdr:rowOff>
    </xdr:from>
    <xdr:ext cx="1028700" cy="0"/>
    <xdr:sp>
      <xdr:nvSpPr>
        <xdr:cNvPr id="8" name="Straight Connector 8"/>
        <xdr:cNvSpPr>
          <a:spLocks/>
        </xdr:cNvSpPr>
      </xdr:nvSpPr>
      <xdr:spPr>
        <a:xfrm flipV="1">
          <a:off x="666750" y="409575"/>
          <a:ext cx="10287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428625</xdr:colOff>
      <xdr:row>2</xdr:row>
      <xdr:rowOff>9525</xdr:rowOff>
    </xdr:from>
    <xdr:ext cx="1028700" cy="0"/>
    <xdr:sp>
      <xdr:nvSpPr>
        <xdr:cNvPr id="9" name="Straight Connector 9"/>
        <xdr:cNvSpPr>
          <a:spLocks/>
        </xdr:cNvSpPr>
      </xdr:nvSpPr>
      <xdr:spPr>
        <a:xfrm flipV="1">
          <a:off x="666750" y="409575"/>
          <a:ext cx="10287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428625</xdr:colOff>
      <xdr:row>2</xdr:row>
      <xdr:rowOff>9525</xdr:rowOff>
    </xdr:from>
    <xdr:ext cx="1028700" cy="0"/>
    <xdr:sp>
      <xdr:nvSpPr>
        <xdr:cNvPr id="10" name="Straight Connector 10"/>
        <xdr:cNvSpPr>
          <a:spLocks/>
        </xdr:cNvSpPr>
      </xdr:nvSpPr>
      <xdr:spPr>
        <a:xfrm flipV="1">
          <a:off x="666750" y="409575"/>
          <a:ext cx="10287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428625</xdr:colOff>
      <xdr:row>2</xdr:row>
      <xdr:rowOff>9525</xdr:rowOff>
    </xdr:from>
    <xdr:ext cx="1028700" cy="0"/>
    <xdr:sp>
      <xdr:nvSpPr>
        <xdr:cNvPr id="11" name="Straight Connector 11"/>
        <xdr:cNvSpPr>
          <a:spLocks/>
        </xdr:cNvSpPr>
      </xdr:nvSpPr>
      <xdr:spPr>
        <a:xfrm flipV="1">
          <a:off x="666750" y="409575"/>
          <a:ext cx="10287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428625</xdr:colOff>
      <xdr:row>2</xdr:row>
      <xdr:rowOff>9525</xdr:rowOff>
    </xdr:from>
    <xdr:ext cx="1028700" cy="0"/>
    <xdr:sp>
      <xdr:nvSpPr>
        <xdr:cNvPr id="12" name="Straight Connector 12"/>
        <xdr:cNvSpPr>
          <a:spLocks/>
        </xdr:cNvSpPr>
      </xdr:nvSpPr>
      <xdr:spPr>
        <a:xfrm flipV="1">
          <a:off x="666750" y="409575"/>
          <a:ext cx="10287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428625</xdr:colOff>
      <xdr:row>2</xdr:row>
      <xdr:rowOff>9525</xdr:rowOff>
    </xdr:from>
    <xdr:ext cx="1028700" cy="0"/>
    <xdr:sp>
      <xdr:nvSpPr>
        <xdr:cNvPr id="13" name="Straight Connector 13"/>
        <xdr:cNvSpPr>
          <a:spLocks/>
        </xdr:cNvSpPr>
      </xdr:nvSpPr>
      <xdr:spPr>
        <a:xfrm flipV="1">
          <a:off x="666750" y="409575"/>
          <a:ext cx="10287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428625</xdr:colOff>
      <xdr:row>2</xdr:row>
      <xdr:rowOff>9525</xdr:rowOff>
    </xdr:from>
    <xdr:ext cx="1028700" cy="0"/>
    <xdr:sp>
      <xdr:nvSpPr>
        <xdr:cNvPr id="14" name="Straight Connector 14"/>
        <xdr:cNvSpPr>
          <a:spLocks/>
        </xdr:cNvSpPr>
      </xdr:nvSpPr>
      <xdr:spPr>
        <a:xfrm flipV="1">
          <a:off x="666750" y="409575"/>
          <a:ext cx="10287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428625</xdr:colOff>
      <xdr:row>2</xdr:row>
      <xdr:rowOff>9525</xdr:rowOff>
    </xdr:from>
    <xdr:ext cx="1028700" cy="0"/>
    <xdr:sp>
      <xdr:nvSpPr>
        <xdr:cNvPr id="15" name="Straight Connector 15"/>
        <xdr:cNvSpPr>
          <a:spLocks/>
        </xdr:cNvSpPr>
      </xdr:nvSpPr>
      <xdr:spPr>
        <a:xfrm flipV="1">
          <a:off x="666750" y="409575"/>
          <a:ext cx="10287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428625</xdr:colOff>
      <xdr:row>2</xdr:row>
      <xdr:rowOff>9525</xdr:rowOff>
    </xdr:from>
    <xdr:ext cx="1028700" cy="0"/>
    <xdr:sp>
      <xdr:nvSpPr>
        <xdr:cNvPr id="16" name="Straight Connector 16"/>
        <xdr:cNvSpPr>
          <a:spLocks/>
        </xdr:cNvSpPr>
      </xdr:nvSpPr>
      <xdr:spPr>
        <a:xfrm flipV="1">
          <a:off x="666750" y="409575"/>
          <a:ext cx="10287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9.140625" style="42" customWidth="1"/>
    <col min="2" max="2" width="18.28125" style="42" customWidth="1"/>
    <col min="3" max="3" width="18.00390625" style="42" customWidth="1"/>
    <col min="4" max="4" width="28.28125" style="0" customWidth="1"/>
  </cols>
  <sheetData>
    <row r="1" spans="1:2" ht="15">
      <c r="A1" s="93" t="s">
        <v>21</v>
      </c>
      <c r="B1" s="93"/>
    </row>
    <row r="3" spans="1:3" ht="31.5" customHeight="1">
      <c r="A3" s="91" t="s">
        <v>183</v>
      </c>
      <c r="B3" s="92"/>
      <c r="C3" s="92"/>
    </row>
    <row r="4" spans="1:3" ht="15">
      <c r="A4" s="44" t="s">
        <v>106</v>
      </c>
      <c r="B4" s="44" t="s">
        <v>107</v>
      </c>
      <c r="C4" s="44" t="s">
        <v>123</v>
      </c>
    </row>
    <row r="5" spans="1:4" ht="15">
      <c r="A5" s="43" t="s">
        <v>108</v>
      </c>
      <c r="B5" s="43" t="s">
        <v>58</v>
      </c>
      <c r="C5" s="43"/>
      <c r="D5" t="s">
        <v>240</v>
      </c>
    </row>
    <row r="6" spans="1:3" ht="15">
      <c r="A6" s="43" t="s">
        <v>109</v>
      </c>
      <c r="B6" s="43" t="s">
        <v>130</v>
      </c>
      <c r="C6" s="43"/>
    </row>
    <row r="7" spans="1:3" ht="15">
      <c r="A7" s="43" t="s">
        <v>110</v>
      </c>
      <c r="B7" s="43" t="s">
        <v>70</v>
      </c>
      <c r="C7" s="43"/>
    </row>
    <row r="8" spans="1:3" ht="15">
      <c r="A8" s="43" t="s">
        <v>111</v>
      </c>
      <c r="B8" s="43" t="s">
        <v>42</v>
      </c>
      <c r="C8" s="43"/>
    </row>
    <row r="9" spans="1:3" ht="15">
      <c r="A9" s="43" t="s">
        <v>112</v>
      </c>
      <c r="B9" s="43" t="s">
        <v>11</v>
      </c>
      <c r="C9" s="43"/>
    </row>
    <row r="10" spans="1:3" ht="15">
      <c r="A10" s="43" t="s">
        <v>113</v>
      </c>
      <c r="B10" s="43" t="s">
        <v>128</v>
      </c>
      <c r="C10" s="43" t="s">
        <v>124</v>
      </c>
    </row>
    <row r="11" spans="1:3" ht="15">
      <c r="A11" s="43" t="s">
        <v>114</v>
      </c>
      <c r="B11" s="43" t="s">
        <v>78</v>
      </c>
      <c r="C11" s="43"/>
    </row>
    <row r="12" spans="1:3" ht="15">
      <c r="A12" s="43" t="s">
        <v>115</v>
      </c>
      <c r="B12" s="43" t="s">
        <v>71</v>
      </c>
      <c r="C12" s="43"/>
    </row>
    <row r="13" spans="1:4" ht="15">
      <c r="A13" s="43" t="s">
        <v>116</v>
      </c>
      <c r="B13" s="43" t="s">
        <v>79</v>
      </c>
      <c r="C13" s="43" t="s">
        <v>124</v>
      </c>
      <c r="D13" s="90" t="s">
        <v>241</v>
      </c>
    </row>
    <row r="14" spans="1:3" ht="15">
      <c r="A14" s="43" t="s">
        <v>117</v>
      </c>
      <c r="B14" s="43" t="s">
        <v>122</v>
      </c>
      <c r="C14" s="43"/>
    </row>
    <row r="15" spans="1:3" ht="15">
      <c r="A15" s="43" t="s">
        <v>118</v>
      </c>
      <c r="B15" s="43" t="s">
        <v>98</v>
      </c>
      <c r="C15" s="43"/>
    </row>
    <row r="16" spans="1:3" ht="15">
      <c r="A16" s="43" t="s">
        <v>119</v>
      </c>
      <c r="B16" s="43" t="s">
        <v>125</v>
      </c>
      <c r="C16" s="43" t="s">
        <v>124</v>
      </c>
    </row>
    <row r="17" spans="1:3" ht="15">
      <c r="A17" s="43" t="s">
        <v>120</v>
      </c>
      <c r="B17" s="43" t="s">
        <v>126</v>
      </c>
      <c r="C17" s="43"/>
    </row>
    <row r="18" spans="1:3" ht="15">
      <c r="A18" s="43" t="s">
        <v>121</v>
      </c>
      <c r="B18" s="43" t="s">
        <v>72</v>
      </c>
      <c r="C18" s="43"/>
    </row>
  </sheetData>
  <sheetProtection/>
  <mergeCells count="2">
    <mergeCell ref="A3:C3"/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zoomScale="120" zoomScaleNormal="120" zoomScalePageLayoutView="0" workbookViewId="0" topLeftCell="A23">
      <selection activeCell="F24" sqref="F24"/>
    </sheetView>
  </sheetViews>
  <sheetFormatPr defaultColWidth="9.140625" defaultRowHeight="15"/>
  <cols>
    <col min="1" max="1" width="3.57421875" style="40" customWidth="1"/>
    <col min="2" max="2" width="17.00390625" style="40" customWidth="1"/>
    <col min="3" max="3" width="7.8515625" style="40" customWidth="1"/>
    <col min="4" max="4" width="6.140625" style="40" customWidth="1"/>
    <col min="5" max="5" width="4.421875" style="40" customWidth="1"/>
    <col min="6" max="6" width="14.00390625" style="40" customWidth="1"/>
    <col min="7" max="7" width="11.421875" style="40" customWidth="1"/>
    <col min="8" max="8" width="6.00390625" style="40" customWidth="1"/>
    <col min="9" max="9" width="5.140625" style="40" customWidth="1"/>
    <col min="10" max="10" width="4.140625" style="40" customWidth="1"/>
    <col min="11" max="11" width="4.7109375" style="40" customWidth="1"/>
    <col min="12" max="12" width="14.00390625" style="40" customWidth="1"/>
    <col min="13" max="13" width="11.28125" style="40" customWidth="1"/>
    <col min="14" max="14" width="5.28125" style="40" customWidth="1"/>
    <col min="15" max="15" width="5.7109375" style="40" customWidth="1"/>
    <col min="16" max="16" width="4.140625" style="40" customWidth="1"/>
    <col min="17" max="17" width="4.421875" style="40" customWidth="1"/>
    <col min="18" max="18" width="4.8515625" style="40" customWidth="1"/>
    <col min="19" max="20" width="4.421875" style="40" customWidth="1"/>
    <col min="21" max="21" width="4.8515625" style="40" customWidth="1"/>
    <col min="22" max="29" width="2.8515625" style="40" customWidth="1"/>
    <col min="30" max="31" width="3.00390625" style="40" customWidth="1"/>
    <col min="32" max="32" width="3.140625" style="40" customWidth="1"/>
    <col min="33" max="33" width="3.57421875" style="40" customWidth="1"/>
    <col min="34" max="16384" width="9.140625" style="40" customWidth="1"/>
  </cols>
  <sheetData>
    <row r="1" spans="1:4" ht="15.75">
      <c r="A1" s="96" t="s">
        <v>22</v>
      </c>
      <c r="B1" s="96"/>
      <c r="C1" s="96"/>
      <c r="D1" s="96"/>
    </row>
    <row r="2" spans="1:4" ht="15.75">
      <c r="A2" s="95" t="s">
        <v>21</v>
      </c>
      <c r="B2" s="95"/>
      <c r="C2" s="95"/>
      <c r="D2" s="95"/>
    </row>
    <row r="3" spans="1:20" ht="46.5" customHeight="1">
      <c r="A3" s="97" t="s">
        <v>222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</row>
    <row r="4" ht="15.75" thickBot="1"/>
    <row r="5" spans="1:20" ht="59.25" customHeight="1">
      <c r="A5" s="57" t="s">
        <v>6</v>
      </c>
      <c r="B5" s="58" t="s">
        <v>61</v>
      </c>
      <c r="C5" s="59" t="s">
        <v>0</v>
      </c>
      <c r="D5" s="59" t="s">
        <v>1</v>
      </c>
      <c r="E5" s="60" t="s">
        <v>2</v>
      </c>
      <c r="F5" s="61" t="s">
        <v>87</v>
      </c>
      <c r="G5" s="62" t="s">
        <v>65</v>
      </c>
      <c r="H5" s="58" t="s">
        <v>24</v>
      </c>
      <c r="I5" s="58" t="s">
        <v>43</v>
      </c>
      <c r="J5" s="63" t="s">
        <v>59</v>
      </c>
      <c r="K5" s="64" t="s">
        <v>25</v>
      </c>
      <c r="L5" s="61" t="s">
        <v>88</v>
      </c>
      <c r="M5" s="62" t="s">
        <v>65</v>
      </c>
      <c r="N5" s="58" t="s">
        <v>26</v>
      </c>
      <c r="O5" s="58" t="s">
        <v>44</v>
      </c>
      <c r="P5" s="63" t="s">
        <v>60</v>
      </c>
      <c r="Q5" s="65" t="s">
        <v>27</v>
      </c>
      <c r="R5" s="61" t="s">
        <v>28</v>
      </c>
      <c r="S5" s="58" t="s">
        <v>29</v>
      </c>
      <c r="T5" s="60" t="s">
        <v>3</v>
      </c>
    </row>
    <row r="6" spans="1:20" ht="21.75" customHeight="1">
      <c r="A6" s="5">
        <v>1</v>
      </c>
      <c r="B6" s="6" t="s">
        <v>63</v>
      </c>
      <c r="C6" s="9" t="s">
        <v>13</v>
      </c>
      <c r="D6" s="7" t="s">
        <v>50</v>
      </c>
      <c r="E6" s="13"/>
      <c r="F6" s="4" t="s">
        <v>173</v>
      </c>
      <c r="G6" s="8" t="s">
        <v>57</v>
      </c>
      <c r="H6" s="9">
        <f>20*18</f>
        <v>360</v>
      </c>
      <c r="I6" s="10">
        <f aca="true" t="shared" si="0" ref="I6:I30">H6/18</f>
        <v>20</v>
      </c>
      <c r="J6" s="11">
        <v>342</v>
      </c>
      <c r="K6" s="12">
        <f aca="true" t="shared" si="1" ref="K6:K27">H6-J6</f>
        <v>18</v>
      </c>
      <c r="L6" s="4" t="s">
        <v>173</v>
      </c>
      <c r="M6" s="8" t="s">
        <v>57</v>
      </c>
      <c r="N6" s="9">
        <f>20*17</f>
        <v>340</v>
      </c>
      <c r="O6" s="10">
        <f>N6/17</f>
        <v>20</v>
      </c>
      <c r="P6" s="11">
        <v>323</v>
      </c>
      <c r="Q6" s="12">
        <f>N6-P6</f>
        <v>17</v>
      </c>
      <c r="R6" s="48">
        <f>H6+N6</f>
        <v>700</v>
      </c>
      <c r="S6" s="49">
        <f>R6-665</f>
        <v>35</v>
      </c>
      <c r="T6" s="13"/>
    </row>
    <row r="7" spans="1:20" ht="28.5" customHeight="1">
      <c r="A7" s="5">
        <v>2</v>
      </c>
      <c r="B7" s="6" t="s">
        <v>62</v>
      </c>
      <c r="C7" s="7" t="s">
        <v>34</v>
      </c>
      <c r="D7" s="7" t="s">
        <v>54</v>
      </c>
      <c r="E7" s="13"/>
      <c r="F7" s="4" t="s">
        <v>141</v>
      </c>
      <c r="G7" s="8" t="s">
        <v>64</v>
      </c>
      <c r="H7" s="9">
        <f>19*18</f>
        <v>342</v>
      </c>
      <c r="I7" s="10">
        <f t="shared" si="0"/>
        <v>19</v>
      </c>
      <c r="J7" s="11">
        <v>342</v>
      </c>
      <c r="K7" s="12">
        <f t="shared" si="1"/>
        <v>0</v>
      </c>
      <c r="L7" s="4" t="s">
        <v>141</v>
      </c>
      <c r="M7" s="8" t="s">
        <v>64</v>
      </c>
      <c r="N7" s="9">
        <f>19*17</f>
        <v>323</v>
      </c>
      <c r="O7" s="10">
        <f>N7/17</f>
        <v>19</v>
      </c>
      <c r="P7" s="11">
        <v>323</v>
      </c>
      <c r="Q7" s="12">
        <f>N7-P7</f>
        <v>0</v>
      </c>
      <c r="R7" s="48">
        <f aca="true" t="shared" si="2" ref="R7:R30">H7+N7</f>
        <v>665</v>
      </c>
      <c r="S7" s="49">
        <f>R7-665</f>
        <v>0</v>
      </c>
      <c r="T7" s="13"/>
    </row>
    <row r="8" spans="1:21" ht="58.5" customHeight="1">
      <c r="A8" s="5">
        <v>3</v>
      </c>
      <c r="B8" s="6" t="s">
        <v>66</v>
      </c>
      <c r="C8" s="7" t="s">
        <v>31</v>
      </c>
      <c r="D8" s="7" t="s">
        <v>53</v>
      </c>
      <c r="E8" s="13" t="s">
        <v>8</v>
      </c>
      <c r="F8" s="14" t="s">
        <v>147</v>
      </c>
      <c r="G8" s="15" t="s">
        <v>151</v>
      </c>
      <c r="H8" s="9">
        <f>21*18</f>
        <v>378</v>
      </c>
      <c r="I8" s="10">
        <f t="shared" si="0"/>
        <v>21</v>
      </c>
      <c r="J8" s="11">
        <v>342</v>
      </c>
      <c r="K8" s="12">
        <f t="shared" si="1"/>
        <v>36</v>
      </c>
      <c r="L8" s="14" t="s">
        <v>158</v>
      </c>
      <c r="M8" s="15" t="s">
        <v>151</v>
      </c>
      <c r="N8" s="9">
        <f>19.5*17</f>
        <v>331.5</v>
      </c>
      <c r="O8" s="10">
        <f>N8/17</f>
        <v>19.5</v>
      </c>
      <c r="P8" s="11">
        <v>323</v>
      </c>
      <c r="Q8" s="12">
        <f aca="true" t="shared" si="3" ref="Q8:Q27">N8-P8</f>
        <v>8.5</v>
      </c>
      <c r="R8" s="48">
        <f t="shared" si="2"/>
        <v>709.5</v>
      </c>
      <c r="S8" s="49">
        <f aca="true" t="shared" si="4" ref="S8:S30">R8-665</f>
        <v>44.5</v>
      </c>
      <c r="T8" s="13"/>
      <c r="U8" s="52"/>
    </row>
    <row r="9" spans="1:21" ht="43.5" customHeight="1">
      <c r="A9" s="5">
        <v>4</v>
      </c>
      <c r="B9" s="6" t="s">
        <v>67</v>
      </c>
      <c r="C9" s="7" t="s">
        <v>36</v>
      </c>
      <c r="D9" s="9" t="s">
        <v>9</v>
      </c>
      <c r="E9" s="16" t="s">
        <v>46</v>
      </c>
      <c r="F9" s="14" t="s">
        <v>164</v>
      </c>
      <c r="G9" s="15" t="s">
        <v>221</v>
      </c>
      <c r="H9" s="9">
        <f>21.7*18</f>
        <v>390.59999999999997</v>
      </c>
      <c r="I9" s="10">
        <f t="shared" si="0"/>
        <v>21.7</v>
      </c>
      <c r="J9" s="11">
        <v>342</v>
      </c>
      <c r="K9" s="12">
        <f t="shared" si="1"/>
        <v>48.599999999999966</v>
      </c>
      <c r="L9" s="14" t="s">
        <v>167</v>
      </c>
      <c r="M9" s="15" t="s">
        <v>140</v>
      </c>
      <c r="N9" s="9">
        <f>20.9*17</f>
        <v>355.29999999999995</v>
      </c>
      <c r="O9" s="10">
        <f>N9/17</f>
        <v>20.9</v>
      </c>
      <c r="P9" s="11">
        <v>323</v>
      </c>
      <c r="Q9" s="12">
        <f t="shared" si="3"/>
        <v>32.299999999999955</v>
      </c>
      <c r="R9" s="48">
        <f t="shared" si="2"/>
        <v>745.8999999999999</v>
      </c>
      <c r="S9" s="49">
        <f t="shared" si="4"/>
        <v>80.89999999999986</v>
      </c>
      <c r="T9" s="16"/>
      <c r="U9" s="51"/>
    </row>
    <row r="10" spans="1:20" ht="50.25" customHeight="1">
      <c r="A10" s="5">
        <v>5</v>
      </c>
      <c r="B10" s="6" t="s">
        <v>42</v>
      </c>
      <c r="C10" s="7" t="s">
        <v>37</v>
      </c>
      <c r="D10" s="9" t="s">
        <v>9</v>
      </c>
      <c r="E10" s="13" t="s">
        <v>14</v>
      </c>
      <c r="F10" s="50" t="s">
        <v>171</v>
      </c>
      <c r="G10" s="53" t="s">
        <v>134</v>
      </c>
      <c r="H10" s="9">
        <f>23.5*18</f>
        <v>423</v>
      </c>
      <c r="I10" s="10">
        <f t="shared" si="0"/>
        <v>23.5</v>
      </c>
      <c r="J10" s="11">
        <v>342</v>
      </c>
      <c r="K10" s="12">
        <f t="shared" si="1"/>
        <v>81</v>
      </c>
      <c r="L10" s="50" t="s">
        <v>148</v>
      </c>
      <c r="M10" s="53" t="s">
        <v>152</v>
      </c>
      <c r="N10" s="9">
        <f>19.8*17</f>
        <v>336.6</v>
      </c>
      <c r="O10" s="10">
        <f aca="true" t="shared" si="5" ref="O10:O27">N10/17</f>
        <v>19.8</v>
      </c>
      <c r="P10" s="11">
        <v>323</v>
      </c>
      <c r="Q10" s="12">
        <f t="shared" si="3"/>
        <v>13.600000000000023</v>
      </c>
      <c r="R10" s="48">
        <f t="shared" si="2"/>
        <v>759.6</v>
      </c>
      <c r="S10" s="49">
        <f t="shared" si="4"/>
        <v>94.60000000000002</v>
      </c>
      <c r="T10" s="16"/>
    </row>
    <row r="11" spans="1:20" ht="47.25" customHeight="1">
      <c r="A11" s="5">
        <v>6</v>
      </c>
      <c r="B11" s="6" t="s">
        <v>70</v>
      </c>
      <c r="C11" s="7" t="s">
        <v>31</v>
      </c>
      <c r="D11" s="7" t="s">
        <v>53</v>
      </c>
      <c r="E11" s="13"/>
      <c r="F11" s="14" t="s">
        <v>145</v>
      </c>
      <c r="G11" s="15" t="s">
        <v>94</v>
      </c>
      <c r="H11" s="9">
        <f>20*18</f>
        <v>360</v>
      </c>
      <c r="I11" s="10">
        <f>H11/18</f>
        <v>20</v>
      </c>
      <c r="J11" s="11">
        <v>342</v>
      </c>
      <c r="K11" s="12">
        <f>H11-J11</f>
        <v>18</v>
      </c>
      <c r="L11" s="14" t="s">
        <v>146</v>
      </c>
      <c r="M11" s="15" t="s">
        <v>94</v>
      </c>
      <c r="N11" s="9">
        <f>18.06*17</f>
        <v>307.02</v>
      </c>
      <c r="O11" s="10">
        <f>N11/17</f>
        <v>18.06</v>
      </c>
      <c r="P11" s="11">
        <v>323</v>
      </c>
      <c r="Q11" s="12">
        <f>N11-P11</f>
        <v>-15.980000000000018</v>
      </c>
      <c r="R11" s="48">
        <f>H11+N11</f>
        <v>667.02</v>
      </c>
      <c r="S11" s="10">
        <f>R11-665</f>
        <v>2.019999999999982</v>
      </c>
      <c r="T11" s="13"/>
    </row>
    <row r="12" spans="1:20" ht="50.25" customHeight="1">
      <c r="A12" s="5">
        <v>7</v>
      </c>
      <c r="B12" s="6" t="s">
        <v>68</v>
      </c>
      <c r="C12" s="7" t="s">
        <v>30</v>
      </c>
      <c r="D12" s="7" t="s">
        <v>53</v>
      </c>
      <c r="E12" s="13"/>
      <c r="F12" s="14" t="s">
        <v>139</v>
      </c>
      <c r="G12" s="15" t="s">
        <v>23</v>
      </c>
      <c r="H12" s="9">
        <f>19*18</f>
        <v>342</v>
      </c>
      <c r="I12" s="10">
        <f>H12/18</f>
        <v>19</v>
      </c>
      <c r="J12" s="11">
        <v>342</v>
      </c>
      <c r="K12" s="12">
        <f t="shared" si="1"/>
        <v>0</v>
      </c>
      <c r="L12" s="14" t="s">
        <v>139</v>
      </c>
      <c r="M12" s="15" t="s">
        <v>23</v>
      </c>
      <c r="N12" s="9">
        <f>19*17</f>
        <v>323</v>
      </c>
      <c r="O12" s="10">
        <f t="shared" si="5"/>
        <v>19</v>
      </c>
      <c r="P12" s="11">
        <v>323</v>
      </c>
      <c r="Q12" s="12">
        <f t="shared" si="3"/>
        <v>0</v>
      </c>
      <c r="R12" s="48">
        <f t="shared" si="2"/>
        <v>665</v>
      </c>
      <c r="S12" s="10">
        <f t="shared" si="4"/>
        <v>0</v>
      </c>
      <c r="T12" s="45"/>
    </row>
    <row r="13" spans="1:21" s="56" customFormat="1" ht="47.25" customHeight="1">
      <c r="A13" s="5">
        <v>8</v>
      </c>
      <c r="B13" s="54" t="s">
        <v>69</v>
      </c>
      <c r="C13" s="7" t="s">
        <v>35</v>
      </c>
      <c r="D13" s="7" t="s">
        <v>53</v>
      </c>
      <c r="E13" s="13" t="s">
        <v>7</v>
      </c>
      <c r="F13" s="14" t="s">
        <v>149</v>
      </c>
      <c r="G13" s="15" t="s">
        <v>137</v>
      </c>
      <c r="H13" s="9">
        <f>17.9*18</f>
        <v>322.2</v>
      </c>
      <c r="I13" s="10">
        <f t="shared" si="0"/>
        <v>17.9</v>
      </c>
      <c r="J13" s="11">
        <v>342</v>
      </c>
      <c r="K13" s="12">
        <f t="shared" si="1"/>
        <v>-19.80000000000001</v>
      </c>
      <c r="L13" s="14" t="s">
        <v>150</v>
      </c>
      <c r="M13" s="15" t="s">
        <v>137</v>
      </c>
      <c r="N13" s="9">
        <f>24.8*17</f>
        <v>421.6</v>
      </c>
      <c r="O13" s="10">
        <f t="shared" si="5"/>
        <v>24.8</v>
      </c>
      <c r="P13" s="11">
        <v>323</v>
      </c>
      <c r="Q13" s="12">
        <f t="shared" si="3"/>
        <v>98.60000000000002</v>
      </c>
      <c r="R13" s="48">
        <f t="shared" si="2"/>
        <v>743.8</v>
      </c>
      <c r="S13" s="10">
        <f t="shared" si="4"/>
        <v>78.79999999999995</v>
      </c>
      <c r="T13" s="13"/>
      <c r="U13" s="55"/>
    </row>
    <row r="14" spans="1:20" ht="51.75" customHeight="1">
      <c r="A14" s="5">
        <v>9</v>
      </c>
      <c r="B14" s="6" t="s">
        <v>71</v>
      </c>
      <c r="C14" s="9" t="s">
        <v>5</v>
      </c>
      <c r="D14" s="7" t="s">
        <v>47</v>
      </c>
      <c r="E14" s="13"/>
      <c r="F14" s="4" t="s">
        <v>92</v>
      </c>
      <c r="G14" s="8" t="s">
        <v>144</v>
      </c>
      <c r="H14" s="9">
        <f>23*18</f>
        <v>414</v>
      </c>
      <c r="I14" s="10">
        <f t="shared" si="0"/>
        <v>23</v>
      </c>
      <c r="J14" s="11">
        <v>342</v>
      </c>
      <c r="K14" s="12">
        <f t="shared" si="1"/>
        <v>72</v>
      </c>
      <c r="L14" s="4" t="s">
        <v>92</v>
      </c>
      <c r="M14" s="8" t="s">
        <v>144</v>
      </c>
      <c r="N14" s="9">
        <f>23*17</f>
        <v>391</v>
      </c>
      <c r="O14" s="10">
        <f t="shared" si="5"/>
        <v>23</v>
      </c>
      <c r="P14" s="11">
        <v>323</v>
      </c>
      <c r="Q14" s="12">
        <f t="shared" si="3"/>
        <v>68</v>
      </c>
      <c r="R14" s="48">
        <f t="shared" si="2"/>
        <v>805</v>
      </c>
      <c r="S14" s="49">
        <f t="shared" si="4"/>
        <v>140</v>
      </c>
      <c r="T14" s="13"/>
    </row>
    <row r="15" spans="1:20" ht="23.25" customHeight="1">
      <c r="A15" s="5">
        <v>10</v>
      </c>
      <c r="B15" s="46" t="s">
        <v>72</v>
      </c>
      <c r="C15" s="9" t="s">
        <v>5</v>
      </c>
      <c r="D15" s="7" t="s">
        <v>47</v>
      </c>
      <c r="E15" s="13"/>
      <c r="F15" s="4" t="s">
        <v>133</v>
      </c>
      <c r="G15" s="8" t="s">
        <v>91</v>
      </c>
      <c r="H15" s="9">
        <f>20*18</f>
        <v>360</v>
      </c>
      <c r="I15" s="10">
        <f t="shared" si="0"/>
        <v>20</v>
      </c>
      <c r="J15" s="11">
        <v>342</v>
      </c>
      <c r="K15" s="12">
        <f t="shared" si="1"/>
        <v>18</v>
      </c>
      <c r="L15" s="4" t="s">
        <v>133</v>
      </c>
      <c r="M15" s="8" t="s">
        <v>91</v>
      </c>
      <c r="N15" s="9">
        <f>20*17</f>
        <v>340</v>
      </c>
      <c r="O15" s="10">
        <f t="shared" si="5"/>
        <v>20</v>
      </c>
      <c r="P15" s="11">
        <v>323</v>
      </c>
      <c r="Q15" s="12">
        <f t="shared" si="3"/>
        <v>17</v>
      </c>
      <c r="R15" s="48">
        <f t="shared" si="2"/>
        <v>700</v>
      </c>
      <c r="S15" s="49">
        <f t="shared" si="4"/>
        <v>35</v>
      </c>
      <c r="T15" s="47"/>
    </row>
    <row r="16" spans="1:20" ht="40.5" customHeight="1">
      <c r="A16" s="5">
        <v>11</v>
      </c>
      <c r="B16" s="17" t="s">
        <v>11</v>
      </c>
      <c r="C16" s="9" t="s">
        <v>10</v>
      </c>
      <c r="D16" s="7" t="s">
        <v>127</v>
      </c>
      <c r="E16" s="13"/>
      <c r="F16" s="14" t="s">
        <v>166</v>
      </c>
      <c r="G16" s="15" t="s">
        <v>169</v>
      </c>
      <c r="H16" s="9">
        <f>22.5*18</f>
        <v>405</v>
      </c>
      <c r="I16" s="10">
        <f t="shared" si="0"/>
        <v>22.5</v>
      </c>
      <c r="J16" s="11">
        <v>342</v>
      </c>
      <c r="K16" s="12">
        <f t="shared" si="1"/>
        <v>63</v>
      </c>
      <c r="L16" s="14" t="s">
        <v>165</v>
      </c>
      <c r="M16" s="15" t="s">
        <v>169</v>
      </c>
      <c r="N16" s="9">
        <f>22.5*17</f>
        <v>382.5</v>
      </c>
      <c r="O16" s="10">
        <f t="shared" si="5"/>
        <v>22.5</v>
      </c>
      <c r="P16" s="11">
        <v>323</v>
      </c>
      <c r="Q16" s="12">
        <f t="shared" si="3"/>
        <v>59.5</v>
      </c>
      <c r="R16" s="48">
        <f t="shared" si="2"/>
        <v>787.5</v>
      </c>
      <c r="S16" s="49">
        <f t="shared" si="4"/>
        <v>122.5</v>
      </c>
      <c r="T16" s="16"/>
    </row>
    <row r="17" spans="1:20" ht="45" customHeight="1">
      <c r="A17" s="5">
        <v>12</v>
      </c>
      <c r="B17" s="6" t="s">
        <v>73</v>
      </c>
      <c r="C17" s="9" t="s">
        <v>12</v>
      </c>
      <c r="D17" s="7" t="s">
        <v>52</v>
      </c>
      <c r="E17" s="13"/>
      <c r="F17" s="4" t="s">
        <v>103</v>
      </c>
      <c r="G17" s="8" t="s">
        <v>155</v>
      </c>
      <c r="H17" s="9">
        <f>19*18</f>
        <v>342</v>
      </c>
      <c r="I17" s="10">
        <f t="shared" si="0"/>
        <v>19</v>
      </c>
      <c r="J17" s="11">
        <v>342</v>
      </c>
      <c r="K17" s="12">
        <f t="shared" si="1"/>
        <v>0</v>
      </c>
      <c r="L17" s="4" t="s">
        <v>103</v>
      </c>
      <c r="M17" s="8" t="s">
        <v>155</v>
      </c>
      <c r="N17" s="9">
        <f>19*17</f>
        <v>323</v>
      </c>
      <c r="O17" s="10">
        <f t="shared" si="5"/>
        <v>19</v>
      </c>
      <c r="P17" s="11">
        <v>323</v>
      </c>
      <c r="Q17" s="12">
        <f t="shared" si="3"/>
        <v>0</v>
      </c>
      <c r="R17" s="48">
        <f t="shared" si="2"/>
        <v>665</v>
      </c>
      <c r="S17" s="49">
        <f t="shared" si="4"/>
        <v>0</v>
      </c>
      <c r="T17" s="16"/>
    </row>
    <row r="18" spans="1:20" ht="48.75" customHeight="1">
      <c r="A18" s="5">
        <v>13</v>
      </c>
      <c r="B18" s="6" t="s">
        <v>130</v>
      </c>
      <c r="C18" s="9" t="s">
        <v>12</v>
      </c>
      <c r="D18" s="7" t="s">
        <v>52</v>
      </c>
      <c r="E18" s="24"/>
      <c r="F18" s="4" t="s">
        <v>131</v>
      </c>
      <c r="G18" s="8" t="s">
        <v>156</v>
      </c>
      <c r="H18" s="9">
        <f>19*18</f>
        <v>342</v>
      </c>
      <c r="I18" s="10">
        <f t="shared" si="0"/>
        <v>19</v>
      </c>
      <c r="J18" s="11">
        <v>342</v>
      </c>
      <c r="K18" s="12">
        <f t="shared" si="1"/>
        <v>0</v>
      </c>
      <c r="L18" s="4" t="s">
        <v>131</v>
      </c>
      <c r="M18" s="8" t="s">
        <v>156</v>
      </c>
      <c r="N18" s="9">
        <f>19*17</f>
        <v>323</v>
      </c>
      <c r="O18" s="10">
        <f t="shared" si="5"/>
        <v>19</v>
      </c>
      <c r="P18" s="11">
        <v>323</v>
      </c>
      <c r="Q18" s="12">
        <f t="shared" si="3"/>
        <v>0</v>
      </c>
      <c r="R18" s="48">
        <f>H18+N18</f>
        <v>665</v>
      </c>
      <c r="S18" s="49">
        <f t="shared" si="4"/>
        <v>0</v>
      </c>
      <c r="T18" s="16" t="s">
        <v>132</v>
      </c>
    </row>
    <row r="19" spans="1:20" ht="30.75" customHeight="1">
      <c r="A19" s="5">
        <v>14</v>
      </c>
      <c r="B19" s="6" t="s">
        <v>74</v>
      </c>
      <c r="C19" s="7" t="s">
        <v>38</v>
      </c>
      <c r="D19" s="7" t="s">
        <v>51</v>
      </c>
      <c r="E19" s="13" t="s">
        <v>14</v>
      </c>
      <c r="F19" s="4" t="s">
        <v>179</v>
      </c>
      <c r="G19" s="8" t="s">
        <v>176</v>
      </c>
      <c r="H19" s="9">
        <f>23*18</f>
        <v>414</v>
      </c>
      <c r="I19" s="10">
        <f t="shared" si="0"/>
        <v>23</v>
      </c>
      <c r="J19" s="11">
        <v>342</v>
      </c>
      <c r="K19" s="12">
        <f t="shared" si="1"/>
        <v>72</v>
      </c>
      <c r="L19" s="4" t="s">
        <v>180</v>
      </c>
      <c r="M19" s="8" t="s">
        <v>181</v>
      </c>
      <c r="N19" s="9">
        <f>21*17</f>
        <v>357</v>
      </c>
      <c r="O19" s="10">
        <f t="shared" si="5"/>
        <v>21</v>
      </c>
      <c r="P19" s="11">
        <v>323</v>
      </c>
      <c r="Q19" s="12">
        <f t="shared" si="3"/>
        <v>34</v>
      </c>
      <c r="R19" s="48">
        <f t="shared" si="2"/>
        <v>771</v>
      </c>
      <c r="S19" s="49">
        <f t="shared" si="4"/>
        <v>106</v>
      </c>
      <c r="T19" s="13"/>
    </row>
    <row r="20" spans="1:20" ht="56.25" customHeight="1">
      <c r="A20" s="5">
        <v>15</v>
      </c>
      <c r="B20" s="6" t="s">
        <v>75</v>
      </c>
      <c r="C20" s="9" t="s">
        <v>13</v>
      </c>
      <c r="D20" s="7" t="s">
        <v>50</v>
      </c>
      <c r="E20" s="13"/>
      <c r="F20" s="4" t="s">
        <v>227</v>
      </c>
      <c r="G20" s="78"/>
      <c r="H20" s="9">
        <f>21.1*18</f>
        <v>379.8</v>
      </c>
      <c r="I20" s="10">
        <f t="shared" si="0"/>
        <v>21.1</v>
      </c>
      <c r="J20" s="11">
        <v>342</v>
      </c>
      <c r="K20" s="12">
        <f t="shared" si="1"/>
        <v>37.80000000000001</v>
      </c>
      <c r="L20" s="4" t="s">
        <v>228</v>
      </c>
      <c r="M20" s="78"/>
      <c r="N20" s="9">
        <f>17.3*17</f>
        <v>294.1</v>
      </c>
      <c r="O20" s="10">
        <f t="shared" si="5"/>
        <v>17.3</v>
      </c>
      <c r="P20" s="11">
        <v>323</v>
      </c>
      <c r="Q20" s="12">
        <f t="shared" si="3"/>
        <v>-28.899999999999977</v>
      </c>
      <c r="R20" s="48">
        <f t="shared" si="2"/>
        <v>673.9000000000001</v>
      </c>
      <c r="S20" s="49">
        <f t="shared" si="4"/>
        <v>8.900000000000091</v>
      </c>
      <c r="T20" s="13"/>
    </row>
    <row r="21" spans="1:20" s="67" customFormat="1" ht="35.25" customHeight="1">
      <c r="A21" s="5">
        <v>16</v>
      </c>
      <c r="B21" s="6" t="s">
        <v>76</v>
      </c>
      <c r="C21" s="9" t="s">
        <v>4</v>
      </c>
      <c r="D21" s="7" t="s">
        <v>51</v>
      </c>
      <c r="E21" s="13"/>
      <c r="F21" s="4" t="s">
        <v>175</v>
      </c>
      <c r="G21" s="8" t="s">
        <v>135</v>
      </c>
      <c r="H21" s="9">
        <f>19*18</f>
        <v>342</v>
      </c>
      <c r="I21" s="10">
        <f t="shared" si="0"/>
        <v>19</v>
      </c>
      <c r="J21" s="11">
        <v>342</v>
      </c>
      <c r="K21" s="12">
        <f t="shared" si="1"/>
        <v>0</v>
      </c>
      <c r="L21" s="36" t="s">
        <v>235</v>
      </c>
      <c r="M21" s="8" t="s">
        <v>135</v>
      </c>
      <c r="N21" s="9">
        <f>19.5*17</f>
        <v>331.5</v>
      </c>
      <c r="O21" s="10">
        <f t="shared" si="5"/>
        <v>19.5</v>
      </c>
      <c r="P21" s="11">
        <v>323</v>
      </c>
      <c r="Q21" s="12">
        <f t="shared" si="3"/>
        <v>8.5</v>
      </c>
      <c r="R21" s="48">
        <f t="shared" si="2"/>
        <v>673.5</v>
      </c>
      <c r="S21" s="49">
        <f t="shared" si="4"/>
        <v>8.5</v>
      </c>
      <c r="T21" s="13"/>
    </row>
    <row r="22" spans="1:20" ht="39.75" customHeight="1">
      <c r="A22" s="5">
        <v>17</v>
      </c>
      <c r="B22" s="6" t="s">
        <v>77</v>
      </c>
      <c r="C22" s="7" t="s">
        <v>32</v>
      </c>
      <c r="D22" s="7" t="s">
        <v>51</v>
      </c>
      <c r="E22" s="13" t="s">
        <v>15</v>
      </c>
      <c r="F22" s="14" t="s">
        <v>182</v>
      </c>
      <c r="G22" s="15" t="s">
        <v>90</v>
      </c>
      <c r="H22" s="9">
        <f>18*18</f>
        <v>324</v>
      </c>
      <c r="I22" s="10">
        <f t="shared" si="0"/>
        <v>18</v>
      </c>
      <c r="J22" s="11">
        <v>342</v>
      </c>
      <c r="K22" s="12">
        <f t="shared" si="1"/>
        <v>-18</v>
      </c>
      <c r="L22" s="14" t="s">
        <v>226</v>
      </c>
      <c r="M22" s="15" t="s">
        <v>90</v>
      </c>
      <c r="N22" s="9">
        <f>25*17</f>
        <v>425</v>
      </c>
      <c r="O22" s="10">
        <f t="shared" si="5"/>
        <v>25</v>
      </c>
      <c r="P22" s="11">
        <v>323</v>
      </c>
      <c r="Q22" s="12">
        <f t="shared" si="3"/>
        <v>102</v>
      </c>
      <c r="R22" s="48">
        <f t="shared" si="2"/>
        <v>749</v>
      </c>
      <c r="S22" s="10">
        <f t="shared" si="4"/>
        <v>84</v>
      </c>
      <c r="T22" s="13"/>
    </row>
    <row r="23" spans="1:20" s="67" customFormat="1" ht="35.25" customHeight="1">
      <c r="A23" s="5">
        <v>18</v>
      </c>
      <c r="B23" s="6" t="s">
        <v>78</v>
      </c>
      <c r="C23" s="9" t="s">
        <v>19</v>
      </c>
      <c r="D23" s="7" t="s">
        <v>45</v>
      </c>
      <c r="E23" s="13"/>
      <c r="F23" s="4" t="s">
        <v>104</v>
      </c>
      <c r="G23" s="8" t="s">
        <v>177</v>
      </c>
      <c r="H23" s="9">
        <f>20*18</f>
        <v>360</v>
      </c>
      <c r="I23" s="10">
        <f t="shared" si="0"/>
        <v>20</v>
      </c>
      <c r="J23" s="11">
        <v>342</v>
      </c>
      <c r="K23" s="12">
        <f t="shared" si="1"/>
        <v>18</v>
      </c>
      <c r="L23" s="4" t="s">
        <v>104</v>
      </c>
      <c r="M23" s="8" t="s">
        <v>178</v>
      </c>
      <c r="N23" s="9">
        <f>20*17</f>
        <v>340</v>
      </c>
      <c r="O23" s="10">
        <f t="shared" si="5"/>
        <v>20</v>
      </c>
      <c r="P23" s="11">
        <v>323</v>
      </c>
      <c r="Q23" s="12">
        <f t="shared" si="3"/>
        <v>17</v>
      </c>
      <c r="R23" s="48">
        <f t="shared" si="2"/>
        <v>700</v>
      </c>
      <c r="S23" s="49">
        <f t="shared" si="4"/>
        <v>35</v>
      </c>
      <c r="T23" s="16"/>
    </row>
    <row r="24" spans="1:20" ht="52.5" customHeight="1">
      <c r="A24" s="5">
        <v>19</v>
      </c>
      <c r="B24" s="6" t="s">
        <v>79</v>
      </c>
      <c r="C24" s="9"/>
      <c r="D24" s="7" t="s">
        <v>45</v>
      </c>
      <c r="E24" s="13"/>
      <c r="F24" s="4" t="s">
        <v>136</v>
      </c>
      <c r="G24" s="18" t="s">
        <v>102</v>
      </c>
      <c r="H24" s="9">
        <f>20*18</f>
        <v>360</v>
      </c>
      <c r="I24" s="10">
        <f t="shared" si="0"/>
        <v>20</v>
      </c>
      <c r="J24" s="11">
        <v>342</v>
      </c>
      <c r="K24" s="12">
        <f t="shared" si="1"/>
        <v>18</v>
      </c>
      <c r="L24" s="4" t="s">
        <v>136</v>
      </c>
      <c r="M24" s="18" t="s">
        <v>102</v>
      </c>
      <c r="N24" s="9">
        <f>20*17</f>
        <v>340</v>
      </c>
      <c r="O24" s="10">
        <f t="shared" si="5"/>
        <v>20</v>
      </c>
      <c r="P24" s="11">
        <v>323</v>
      </c>
      <c r="Q24" s="12">
        <f t="shared" si="3"/>
        <v>17</v>
      </c>
      <c r="R24" s="48">
        <f t="shared" si="2"/>
        <v>700</v>
      </c>
      <c r="S24" s="49">
        <f t="shared" si="4"/>
        <v>35</v>
      </c>
      <c r="T24" s="16"/>
    </row>
    <row r="25" spans="1:20" ht="34.5" customHeight="1">
      <c r="A25" s="5">
        <v>20</v>
      </c>
      <c r="B25" s="6" t="s">
        <v>58</v>
      </c>
      <c r="C25" s="9"/>
      <c r="D25" s="7" t="s">
        <v>45</v>
      </c>
      <c r="E25" s="13"/>
      <c r="F25" s="4" t="s">
        <v>143</v>
      </c>
      <c r="G25" s="7" t="s">
        <v>129</v>
      </c>
      <c r="H25" s="9">
        <f>19*18</f>
        <v>342</v>
      </c>
      <c r="I25" s="10">
        <f t="shared" si="0"/>
        <v>19</v>
      </c>
      <c r="J25" s="11">
        <v>342</v>
      </c>
      <c r="K25" s="12">
        <f t="shared" si="1"/>
        <v>0</v>
      </c>
      <c r="L25" s="4" t="s">
        <v>143</v>
      </c>
      <c r="M25" s="37" t="s">
        <v>129</v>
      </c>
      <c r="N25" s="9">
        <f>19*17</f>
        <v>323</v>
      </c>
      <c r="O25" s="10">
        <f t="shared" si="5"/>
        <v>19</v>
      </c>
      <c r="P25" s="11">
        <v>323</v>
      </c>
      <c r="Q25" s="12">
        <f t="shared" si="3"/>
        <v>0</v>
      </c>
      <c r="R25" s="48">
        <f t="shared" si="2"/>
        <v>665</v>
      </c>
      <c r="S25" s="10">
        <f t="shared" si="4"/>
        <v>0</v>
      </c>
      <c r="T25" s="16"/>
    </row>
    <row r="26" spans="1:21" ht="59.25" customHeight="1">
      <c r="A26" s="5">
        <v>21</v>
      </c>
      <c r="B26" s="6" t="s">
        <v>80</v>
      </c>
      <c r="C26" s="7" t="s">
        <v>39</v>
      </c>
      <c r="D26" s="9" t="s">
        <v>16</v>
      </c>
      <c r="E26" s="13" t="s">
        <v>17</v>
      </c>
      <c r="F26" s="50" t="s">
        <v>159</v>
      </c>
      <c r="G26" s="15" t="s">
        <v>96</v>
      </c>
      <c r="H26" s="9">
        <f>19.5*18</f>
        <v>351</v>
      </c>
      <c r="I26" s="10">
        <f t="shared" si="0"/>
        <v>19.5</v>
      </c>
      <c r="J26" s="11">
        <v>342</v>
      </c>
      <c r="K26" s="12">
        <f t="shared" si="1"/>
        <v>9</v>
      </c>
      <c r="L26" s="50" t="s">
        <v>229</v>
      </c>
      <c r="M26" s="15" t="s">
        <v>96</v>
      </c>
      <c r="N26" s="9">
        <f>25.5*17</f>
        <v>433.5</v>
      </c>
      <c r="O26" s="10">
        <f t="shared" si="5"/>
        <v>25.5</v>
      </c>
      <c r="P26" s="11">
        <v>323</v>
      </c>
      <c r="Q26" s="12">
        <f t="shared" si="3"/>
        <v>110.5</v>
      </c>
      <c r="R26" s="48">
        <f t="shared" si="2"/>
        <v>784.5</v>
      </c>
      <c r="S26" s="10">
        <f t="shared" si="4"/>
        <v>119.5</v>
      </c>
      <c r="T26" s="16"/>
      <c r="U26" s="51"/>
    </row>
    <row r="27" spans="1:20" ht="57.75" customHeight="1">
      <c r="A27" s="5">
        <v>22</v>
      </c>
      <c r="B27" s="6" t="s">
        <v>81</v>
      </c>
      <c r="C27" s="7" t="s">
        <v>33</v>
      </c>
      <c r="D27" s="9" t="s">
        <v>18</v>
      </c>
      <c r="E27" s="13" t="s">
        <v>17</v>
      </c>
      <c r="F27" s="36" t="s">
        <v>230</v>
      </c>
      <c r="G27" s="8" t="s">
        <v>95</v>
      </c>
      <c r="H27" s="9">
        <f>24.3*18</f>
        <v>437.40000000000003</v>
      </c>
      <c r="I27" s="10">
        <f>H27/18</f>
        <v>24.3</v>
      </c>
      <c r="J27" s="11">
        <v>342</v>
      </c>
      <c r="K27" s="12">
        <f t="shared" si="1"/>
        <v>95.40000000000003</v>
      </c>
      <c r="L27" s="36" t="s">
        <v>163</v>
      </c>
      <c r="M27" s="8" t="s">
        <v>160</v>
      </c>
      <c r="N27" s="9">
        <f>19.5*17</f>
        <v>331.5</v>
      </c>
      <c r="O27" s="10">
        <f t="shared" si="5"/>
        <v>19.5</v>
      </c>
      <c r="P27" s="11">
        <v>323</v>
      </c>
      <c r="Q27" s="12">
        <f t="shared" si="3"/>
        <v>8.5</v>
      </c>
      <c r="R27" s="48">
        <f>H27+N27</f>
        <v>768.9000000000001</v>
      </c>
      <c r="S27" s="10">
        <f t="shared" si="4"/>
        <v>103.90000000000009</v>
      </c>
      <c r="T27" s="16"/>
    </row>
    <row r="28" spans="1:20" ht="26.25" customHeight="1">
      <c r="A28" s="5">
        <v>23</v>
      </c>
      <c r="B28" s="6" t="s">
        <v>98</v>
      </c>
      <c r="C28" s="7" t="s">
        <v>99</v>
      </c>
      <c r="D28" s="9"/>
      <c r="E28" s="13"/>
      <c r="F28" s="4" t="s">
        <v>105</v>
      </c>
      <c r="G28" s="8" t="s">
        <v>101</v>
      </c>
      <c r="H28" s="9">
        <f>19*18</f>
        <v>342</v>
      </c>
      <c r="I28" s="10">
        <f t="shared" si="0"/>
        <v>19</v>
      </c>
      <c r="J28" s="11">
        <v>342</v>
      </c>
      <c r="K28" s="12">
        <f>H28-J28</f>
        <v>0</v>
      </c>
      <c r="L28" s="4" t="s">
        <v>100</v>
      </c>
      <c r="M28" s="8" t="s">
        <v>101</v>
      </c>
      <c r="N28" s="9">
        <f>19*17</f>
        <v>323</v>
      </c>
      <c r="O28" s="10">
        <f>N28/17</f>
        <v>19</v>
      </c>
      <c r="P28" s="11">
        <v>323</v>
      </c>
      <c r="Q28" s="12">
        <f>N28-P28</f>
        <v>0</v>
      </c>
      <c r="R28" s="48">
        <f t="shared" si="2"/>
        <v>665</v>
      </c>
      <c r="S28" s="49">
        <f t="shared" si="4"/>
        <v>0</v>
      </c>
      <c r="T28" s="13"/>
    </row>
    <row r="29" spans="1:20" ht="44.25" customHeight="1">
      <c r="A29" s="5">
        <v>24</v>
      </c>
      <c r="B29" s="6" t="s">
        <v>82</v>
      </c>
      <c r="C29" s="7" t="s">
        <v>40</v>
      </c>
      <c r="D29" s="7" t="s">
        <v>55</v>
      </c>
      <c r="E29" s="13"/>
      <c r="F29" s="36" t="s">
        <v>174</v>
      </c>
      <c r="G29" s="8" t="s">
        <v>170</v>
      </c>
      <c r="H29" s="9">
        <f>19.5*18</f>
        <v>351</v>
      </c>
      <c r="I29" s="10">
        <f t="shared" si="0"/>
        <v>19.5</v>
      </c>
      <c r="J29" s="11">
        <v>342</v>
      </c>
      <c r="K29" s="12">
        <f>H29-J29</f>
        <v>9</v>
      </c>
      <c r="L29" s="36" t="s">
        <v>172</v>
      </c>
      <c r="M29" s="7" t="s">
        <v>242</v>
      </c>
      <c r="N29" s="9">
        <f>21.5*17</f>
        <v>365.5</v>
      </c>
      <c r="O29" s="10">
        <f>N29/17</f>
        <v>21.5</v>
      </c>
      <c r="P29" s="11">
        <v>323</v>
      </c>
      <c r="Q29" s="12">
        <f>N29-P29</f>
        <v>42.5</v>
      </c>
      <c r="R29" s="48">
        <f t="shared" si="2"/>
        <v>716.5</v>
      </c>
      <c r="S29" s="49">
        <f t="shared" si="4"/>
        <v>51.5</v>
      </c>
      <c r="T29" s="13"/>
    </row>
    <row r="30" spans="1:20" ht="60" customHeight="1" thickBot="1">
      <c r="A30" s="79">
        <v>25</v>
      </c>
      <c r="B30" s="80" t="s">
        <v>83</v>
      </c>
      <c r="C30" s="81" t="s">
        <v>20</v>
      </c>
      <c r="D30" s="82" t="s">
        <v>56</v>
      </c>
      <c r="E30" s="83"/>
      <c r="F30" s="19" t="s">
        <v>168</v>
      </c>
      <c r="G30" s="22" t="s">
        <v>154</v>
      </c>
      <c r="H30" s="73">
        <f>20.5*18</f>
        <v>369</v>
      </c>
      <c r="I30" s="20">
        <f t="shared" si="0"/>
        <v>20.5</v>
      </c>
      <c r="J30" s="11">
        <v>342</v>
      </c>
      <c r="K30" s="23">
        <f>H30-J30</f>
        <v>27</v>
      </c>
      <c r="L30" s="19" t="s">
        <v>157</v>
      </c>
      <c r="M30" s="66" t="s">
        <v>142</v>
      </c>
      <c r="N30" s="73">
        <f>18.5*17</f>
        <v>314.5</v>
      </c>
      <c r="O30" s="20">
        <f>N30/17</f>
        <v>18.5</v>
      </c>
      <c r="P30" s="11">
        <v>323</v>
      </c>
      <c r="Q30" s="12">
        <f>N30-P30</f>
        <v>-8.5</v>
      </c>
      <c r="R30" s="48">
        <f t="shared" si="2"/>
        <v>683.5</v>
      </c>
      <c r="S30" s="49">
        <f t="shared" si="4"/>
        <v>18.5</v>
      </c>
      <c r="T30" s="21"/>
    </row>
    <row r="31" spans="1:20" ht="22.5">
      <c r="A31" s="28">
        <v>26</v>
      </c>
      <c r="B31" s="29" t="s">
        <v>84</v>
      </c>
      <c r="C31" s="30" t="s">
        <v>48</v>
      </c>
      <c r="D31" s="30" t="s">
        <v>161</v>
      </c>
      <c r="E31" s="72"/>
      <c r="F31" s="99" t="s">
        <v>220</v>
      </c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1"/>
    </row>
    <row r="32" spans="1:20" ht="23.25" thickBot="1">
      <c r="A32" s="25">
        <v>27</v>
      </c>
      <c r="B32" s="26" t="s">
        <v>85</v>
      </c>
      <c r="C32" s="27" t="s">
        <v>49</v>
      </c>
      <c r="D32" s="27" t="s">
        <v>162</v>
      </c>
      <c r="E32" s="74"/>
      <c r="F32" s="102" t="s">
        <v>89</v>
      </c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4"/>
    </row>
    <row r="33" spans="1:20" ht="27.75" customHeight="1" thickBot="1">
      <c r="A33" s="84">
        <v>28</v>
      </c>
      <c r="B33" s="85" t="s">
        <v>86</v>
      </c>
      <c r="C33" s="86" t="s">
        <v>41</v>
      </c>
      <c r="D33" s="87" t="s">
        <v>93</v>
      </c>
      <c r="E33" s="88"/>
      <c r="F33" s="105" t="s">
        <v>234</v>
      </c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7"/>
    </row>
    <row r="34" spans="1:21" ht="11.25" customHeight="1">
      <c r="A34" s="1"/>
      <c r="B34" s="2"/>
      <c r="C34" s="2"/>
      <c r="D34" s="2"/>
      <c r="E34" s="2"/>
      <c r="F34" s="1"/>
      <c r="G34" s="1"/>
      <c r="H34" s="3"/>
      <c r="I34" s="1"/>
      <c r="J34" s="3"/>
      <c r="K34" s="1"/>
      <c r="L34" s="1"/>
      <c r="M34" s="1"/>
      <c r="N34" s="3"/>
      <c r="O34" s="1"/>
      <c r="P34" s="3"/>
      <c r="Q34" s="1"/>
      <c r="R34" s="1"/>
      <c r="S34" s="1"/>
      <c r="T34" s="1"/>
      <c r="U34" s="39"/>
    </row>
    <row r="35" ht="9" customHeight="1"/>
    <row r="36" spans="6:16" ht="39" customHeight="1">
      <c r="F36" s="76"/>
      <c r="L36" s="94" t="s">
        <v>237</v>
      </c>
      <c r="M36" s="94"/>
      <c r="N36" s="94"/>
      <c r="O36" s="94"/>
      <c r="P36" s="94"/>
    </row>
    <row r="37" ht="15">
      <c r="F37" s="76"/>
    </row>
    <row r="38" ht="15">
      <c r="F38" s="76"/>
    </row>
    <row r="41" spans="12:16" ht="15.75">
      <c r="L41" s="95" t="s">
        <v>62</v>
      </c>
      <c r="M41" s="95"/>
      <c r="N41" s="95"/>
      <c r="O41" s="95"/>
      <c r="P41" s="95"/>
    </row>
  </sheetData>
  <sheetProtection/>
  <mergeCells count="8">
    <mergeCell ref="L36:P36"/>
    <mergeCell ref="L41:P41"/>
    <mergeCell ref="A1:D1"/>
    <mergeCell ref="A2:D2"/>
    <mergeCell ref="A3:T3"/>
    <mergeCell ref="F31:T31"/>
    <mergeCell ref="F32:T32"/>
    <mergeCell ref="F33:T33"/>
  </mergeCells>
  <printOptions/>
  <pageMargins left="0.11811023622047245" right="0.1968503937007874" top="0.15748031496062992" bottom="0.15748031496062992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1"/>
  <sheetViews>
    <sheetView tabSelected="1" zoomScale="120" zoomScaleNormal="120" zoomScalePageLayoutView="0" workbookViewId="0" topLeftCell="A31">
      <selection activeCell="F24" sqref="F24"/>
    </sheetView>
  </sheetViews>
  <sheetFormatPr defaultColWidth="9.140625" defaultRowHeight="15"/>
  <cols>
    <col min="1" max="1" width="3.57421875" style="38" customWidth="1"/>
    <col min="2" max="2" width="16.28125" style="38" customWidth="1"/>
    <col min="3" max="3" width="7.8515625" style="38" customWidth="1"/>
    <col min="4" max="4" width="6.140625" style="38" customWidth="1"/>
    <col min="5" max="5" width="4.421875" style="38" customWidth="1"/>
    <col min="6" max="6" width="14.00390625" style="38" customWidth="1"/>
    <col min="7" max="7" width="11.421875" style="38" customWidth="1"/>
    <col min="8" max="8" width="6.00390625" style="38" customWidth="1"/>
    <col min="9" max="9" width="5.140625" style="38" customWidth="1"/>
    <col min="10" max="10" width="4.140625" style="38" customWidth="1"/>
    <col min="11" max="11" width="4.28125" style="38" customWidth="1"/>
    <col min="12" max="12" width="14.00390625" style="38" customWidth="1"/>
    <col min="13" max="13" width="11.28125" style="38" customWidth="1"/>
    <col min="14" max="14" width="4.421875" style="38" customWidth="1"/>
    <col min="15" max="15" width="6.421875" style="38" customWidth="1"/>
    <col min="16" max="16" width="4.140625" style="38" customWidth="1"/>
    <col min="17" max="17" width="4.421875" style="38" customWidth="1"/>
    <col min="18" max="18" width="4.7109375" style="38" customWidth="1"/>
    <col min="19" max="19" width="5.140625" style="38" customWidth="1"/>
    <col min="20" max="20" width="4.7109375" style="38" customWidth="1"/>
    <col min="21" max="21" width="4.8515625" style="38" customWidth="1"/>
    <col min="22" max="31" width="2.28125" style="38" customWidth="1"/>
    <col min="32" max="16384" width="9.140625" style="38" customWidth="1"/>
  </cols>
  <sheetData>
    <row r="1" spans="1:4" ht="15.75">
      <c r="A1" s="110" t="s">
        <v>22</v>
      </c>
      <c r="B1" s="110"/>
      <c r="C1" s="110"/>
      <c r="D1" s="110"/>
    </row>
    <row r="2" spans="1:4" ht="15.75">
      <c r="A2" s="108" t="s">
        <v>21</v>
      </c>
      <c r="B2" s="108"/>
      <c r="C2" s="108"/>
      <c r="D2" s="108"/>
    </row>
    <row r="3" spans="1:20" ht="46.5" customHeight="1">
      <c r="A3" s="111" t="s">
        <v>239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ht="15.75" thickBot="1"/>
    <row r="5" spans="1:21" ht="59.25" customHeight="1">
      <c r="A5" s="57" t="s">
        <v>6</v>
      </c>
      <c r="B5" s="58" t="s">
        <v>61</v>
      </c>
      <c r="C5" s="59" t="s">
        <v>0</v>
      </c>
      <c r="D5" s="59" t="s">
        <v>1</v>
      </c>
      <c r="E5" s="60" t="s">
        <v>2</v>
      </c>
      <c r="F5" s="61" t="s">
        <v>87</v>
      </c>
      <c r="G5" s="62" t="s">
        <v>65</v>
      </c>
      <c r="H5" s="58" t="s">
        <v>24</v>
      </c>
      <c r="I5" s="58" t="s">
        <v>43</v>
      </c>
      <c r="J5" s="63" t="s">
        <v>59</v>
      </c>
      <c r="K5" s="64" t="s">
        <v>25</v>
      </c>
      <c r="L5" s="61" t="s">
        <v>88</v>
      </c>
      <c r="M5" s="62" t="s">
        <v>65</v>
      </c>
      <c r="N5" s="58" t="s">
        <v>26</v>
      </c>
      <c r="O5" s="58" t="s">
        <v>44</v>
      </c>
      <c r="P5" s="63" t="s">
        <v>60</v>
      </c>
      <c r="Q5" s="65" t="s">
        <v>27</v>
      </c>
      <c r="R5" s="61" t="s">
        <v>28</v>
      </c>
      <c r="S5" s="58" t="s">
        <v>29</v>
      </c>
      <c r="T5" s="60" t="s">
        <v>3</v>
      </c>
      <c r="U5" s="40"/>
    </row>
    <row r="6" spans="1:21" ht="21.75" customHeight="1">
      <c r="A6" s="5">
        <v>1</v>
      </c>
      <c r="B6" s="6" t="s">
        <v>63</v>
      </c>
      <c r="C6" s="9" t="s">
        <v>13</v>
      </c>
      <c r="D6" s="7" t="s">
        <v>50</v>
      </c>
      <c r="E6" s="13"/>
      <c r="F6" s="4" t="s">
        <v>173</v>
      </c>
      <c r="G6" s="8" t="s">
        <v>57</v>
      </c>
      <c r="H6" s="9">
        <f>20*18</f>
        <v>360</v>
      </c>
      <c r="I6" s="10">
        <f aca="true" t="shared" si="0" ref="I6:I30">H6/18</f>
        <v>20</v>
      </c>
      <c r="J6" s="11">
        <v>342</v>
      </c>
      <c r="K6" s="12">
        <f aca="true" t="shared" si="1" ref="K6:K27">H6-J6</f>
        <v>18</v>
      </c>
      <c r="L6" s="4" t="s">
        <v>173</v>
      </c>
      <c r="M6" s="8" t="s">
        <v>57</v>
      </c>
      <c r="N6" s="9">
        <f>20*17</f>
        <v>340</v>
      </c>
      <c r="O6" s="10">
        <f>N6/17</f>
        <v>20</v>
      </c>
      <c r="P6" s="11">
        <v>323</v>
      </c>
      <c r="Q6" s="12">
        <f>N6-P6</f>
        <v>17</v>
      </c>
      <c r="R6" s="48">
        <f>H6+N6</f>
        <v>700</v>
      </c>
      <c r="S6" s="49">
        <f>R6-665</f>
        <v>35</v>
      </c>
      <c r="T6" s="13"/>
      <c r="U6" s="40"/>
    </row>
    <row r="7" spans="1:20" s="40" customFormat="1" ht="28.5" customHeight="1">
      <c r="A7" s="5">
        <v>2</v>
      </c>
      <c r="B7" s="6" t="s">
        <v>62</v>
      </c>
      <c r="C7" s="7" t="s">
        <v>34</v>
      </c>
      <c r="D7" s="7" t="s">
        <v>54</v>
      </c>
      <c r="E7" s="13"/>
      <c r="F7" s="4" t="s">
        <v>141</v>
      </c>
      <c r="G7" s="8" t="s">
        <v>64</v>
      </c>
      <c r="H7" s="9">
        <f>19*18</f>
        <v>342</v>
      </c>
      <c r="I7" s="10">
        <f t="shared" si="0"/>
        <v>19</v>
      </c>
      <c r="J7" s="11">
        <v>342</v>
      </c>
      <c r="K7" s="12">
        <f t="shared" si="1"/>
        <v>0</v>
      </c>
      <c r="L7" s="4" t="s">
        <v>141</v>
      </c>
      <c r="M7" s="8" t="s">
        <v>64</v>
      </c>
      <c r="N7" s="9">
        <f>19*17</f>
        <v>323</v>
      </c>
      <c r="O7" s="10">
        <f>N7/17</f>
        <v>19</v>
      </c>
      <c r="P7" s="11">
        <v>323</v>
      </c>
      <c r="Q7" s="12">
        <f>N7-P7</f>
        <v>0</v>
      </c>
      <c r="R7" s="48">
        <f aca="true" t="shared" si="2" ref="R7:R30">H7+N7</f>
        <v>665</v>
      </c>
      <c r="S7" s="49">
        <f>R7-665</f>
        <v>0</v>
      </c>
      <c r="T7" s="13"/>
    </row>
    <row r="8" spans="1:21" s="40" customFormat="1" ht="58.5" customHeight="1">
      <c r="A8" s="5">
        <v>7</v>
      </c>
      <c r="B8" s="6" t="s">
        <v>66</v>
      </c>
      <c r="C8" s="7" t="s">
        <v>31</v>
      </c>
      <c r="D8" s="7" t="s">
        <v>53</v>
      </c>
      <c r="E8" s="13" t="s">
        <v>8</v>
      </c>
      <c r="F8" s="14" t="s">
        <v>147</v>
      </c>
      <c r="G8" s="15" t="s">
        <v>151</v>
      </c>
      <c r="H8" s="9">
        <f>21*18</f>
        <v>378</v>
      </c>
      <c r="I8" s="10">
        <f t="shared" si="0"/>
        <v>21</v>
      </c>
      <c r="J8" s="11">
        <v>342</v>
      </c>
      <c r="K8" s="12">
        <f t="shared" si="1"/>
        <v>36</v>
      </c>
      <c r="L8" s="14" t="s">
        <v>158</v>
      </c>
      <c r="M8" s="15" t="s">
        <v>151</v>
      </c>
      <c r="N8" s="9">
        <f>19.5*17</f>
        <v>331.5</v>
      </c>
      <c r="O8" s="10">
        <f>N8/17</f>
        <v>19.5</v>
      </c>
      <c r="P8" s="11">
        <v>323</v>
      </c>
      <c r="Q8" s="12">
        <f aca="true" t="shared" si="3" ref="Q8:Q27">N8-P8</f>
        <v>8.5</v>
      </c>
      <c r="R8" s="48">
        <f t="shared" si="2"/>
        <v>709.5</v>
      </c>
      <c r="S8" s="49">
        <f aca="true" t="shared" si="4" ref="S8:S30">R8-665</f>
        <v>44.5</v>
      </c>
      <c r="T8" s="13"/>
      <c r="U8" s="52"/>
    </row>
    <row r="9" spans="1:21" s="40" customFormat="1" ht="43.5" customHeight="1">
      <c r="A9" s="5">
        <v>9</v>
      </c>
      <c r="B9" s="6" t="s">
        <v>67</v>
      </c>
      <c r="C9" s="7" t="s">
        <v>36</v>
      </c>
      <c r="D9" s="9" t="s">
        <v>9</v>
      </c>
      <c r="E9" s="16" t="s">
        <v>46</v>
      </c>
      <c r="F9" s="14" t="s">
        <v>164</v>
      </c>
      <c r="G9" s="15" t="s">
        <v>221</v>
      </c>
      <c r="H9" s="9">
        <f>21.7*18</f>
        <v>390.59999999999997</v>
      </c>
      <c r="I9" s="10">
        <f t="shared" si="0"/>
        <v>21.7</v>
      </c>
      <c r="J9" s="11">
        <v>342</v>
      </c>
      <c r="K9" s="12">
        <f t="shared" si="1"/>
        <v>48.599999999999966</v>
      </c>
      <c r="L9" s="14" t="s">
        <v>167</v>
      </c>
      <c r="M9" s="15" t="s">
        <v>140</v>
      </c>
      <c r="N9" s="9">
        <f>20.9*17</f>
        <v>355.29999999999995</v>
      </c>
      <c r="O9" s="10">
        <f>N9/17</f>
        <v>20.9</v>
      </c>
      <c r="P9" s="11">
        <v>323</v>
      </c>
      <c r="Q9" s="12">
        <f t="shared" si="3"/>
        <v>32.299999999999955</v>
      </c>
      <c r="R9" s="48">
        <f t="shared" si="2"/>
        <v>745.8999999999999</v>
      </c>
      <c r="S9" s="49">
        <f t="shared" si="4"/>
        <v>80.89999999999986</v>
      </c>
      <c r="T9" s="16"/>
      <c r="U9" s="51"/>
    </row>
    <row r="10" spans="1:20" s="40" customFormat="1" ht="49.5" customHeight="1">
      <c r="A10" s="5">
        <v>10</v>
      </c>
      <c r="B10" s="6" t="s">
        <v>42</v>
      </c>
      <c r="C10" s="7" t="s">
        <v>37</v>
      </c>
      <c r="D10" s="9" t="s">
        <v>9</v>
      </c>
      <c r="E10" s="13" t="s">
        <v>14</v>
      </c>
      <c r="F10" s="50" t="s">
        <v>198</v>
      </c>
      <c r="G10" s="53" t="s">
        <v>134</v>
      </c>
      <c r="H10" s="9">
        <f>26.5*18</f>
        <v>477</v>
      </c>
      <c r="I10" s="10">
        <f t="shared" si="0"/>
        <v>26.5</v>
      </c>
      <c r="J10" s="11">
        <v>342</v>
      </c>
      <c r="K10" s="12">
        <f t="shared" si="1"/>
        <v>135</v>
      </c>
      <c r="L10" s="50" t="s">
        <v>199</v>
      </c>
      <c r="M10" s="53" t="s">
        <v>152</v>
      </c>
      <c r="N10" s="9">
        <f>22.8*17</f>
        <v>387.6</v>
      </c>
      <c r="O10" s="10">
        <f aca="true" t="shared" si="5" ref="O10:O27">N10/17</f>
        <v>22.8</v>
      </c>
      <c r="P10" s="11">
        <v>323</v>
      </c>
      <c r="Q10" s="12">
        <f t="shared" si="3"/>
        <v>64.60000000000002</v>
      </c>
      <c r="R10" s="48">
        <f t="shared" si="2"/>
        <v>864.6</v>
      </c>
      <c r="S10" s="49">
        <f t="shared" si="4"/>
        <v>199.60000000000002</v>
      </c>
      <c r="T10" s="16"/>
    </row>
    <row r="11" spans="1:20" s="40" customFormat="1" ht="51.75" customHeight="1">
      <c r="A11" s="5">
        <v>5</v>
      </c>
      <c r="B11" s="6" t="s">
        <v>70</v>
      </c>
      <c r="C11" s="7" t="s">
        <v>31</v>
      </c>
      <c r="D11" s="7" t="s">
        <v>53</v>
      </c>
      <c r="E11" s="13"/>
      <c r="F11" s="14" t="s">
        <v>145</v>
      </c>
      <c r="G11" s="15" t="s">
        <v>94</v>
      </c>
      <c r="H11" s="9">
        <f>20*18</f>
        <v>360</v>
      </c>
      <c r="I11" s="10">
        <f>H11/18</f>
        <v>20</v>
      </c>
      <c r="J11" s="11">
        <v>342</v>
      </c>
      <c r="K11" s="12">
        <f>H11-J11</f>
        <v>18</v>
      </c>
      <c r="L11" s="14" t="s">
        <v>146</v>
      </c>
      <c r="M11" s="15" t="s">
        <v>94</v>
      </c>
      <c r="N11" s="9">
        <f>18.06*17</f>
        <v>307.02</v>
      </c>
      <c r="O11" s="10">
        <f>N11/17</f>
        <v>18.06</v>
      </c>
      <c r="P11" s="11">
        <v>323</v>
      </c>
      <c r="Q11" s="12">
        <f>N11-P11</f>
        <v>-15.980000000000018</v>
      </c>
      <c r="R11" s="48">
        <f>H11+N11</f>
        <v>667.02</v>
      </c>
      <c r="S11" s="10">
        <f>R11-665</f>
        <v>2.019999999999982</v>
      </c>
      <c r="T11" s="13"/>
    </row>
    <row r="12" spans="1:20" s="40" customFormat="1" ht="50.25" customHeight="1">
      <c r="A12" s="5">
        <v>3</v>
      </c>
      <c r="B12" s="6" t="s">
        <v>68</v>
      </c>
      <c r="C12" s="7" t="s">
        <v>30</v>
      </c>
      <c r="D12" s="7" t="s">
        <v>53</v>
      </c>
      <c r="E12" s="13"/>
      <c r="F12" s="14" t="s">
        <v>139</v>
      </c>
      <c r="G12" s="15" t="s">
        <v>23</v>
      </c>
      <c r="H12" s="9">
        <f>19*18</f>
        <v>342</v>
      </c>
      <c r="I12" s="10">
        <f>H12/18</f>
        <v>19</v>
      </c>
      <c r="J12" s="11">
        <v>342</v>
      </c>
      <c r="K12" s="12">
        <f t="shared" si="1"/>
        <v>0</v>
      </c>
      <c r="L12" s="14" t="s">
        <v>139</v>
      </c>
      <c r="M12" s="15" t="s">
        <v>23</v>
      </c>
      <c r="N12" s="9">
        <f>19*17</f>
        <v>323</v>
      </c>
      <c r="O12" s="10">
        <f t="shared" si="5"/>
        <v>19</v>
      </c>
      <c r="P12" s="11">
        <v>323</v>
      </c>
      <c r="Q12" s="12">
        <f t="shared" si="3"/>
        <v>0</v>
      </c>
      <c r="R12" s="48">
        <f t="shared" si="2"/>
        <v>665</v>
      </c>
      <c r="S12" s="10">
        <f t="shared" si="4"/>
        <v>0</v>
      </c>
      <c r="T12" s="45"/>
    </row>
    <row r="13" spans="1:21" s="56" customFormat="1" ht="57.75" customHeight="1">
      <c r="A13" s="5">
        <v>4</v>
      </c>
      <c r="B13" s="54" t="s">
        <v>69</v>
      </c>
      <c r="C13" s="7" t="s">
        <v>35</v>
      </c>
      <c r="D13" s="7" t="s">
        <v>53</v>
      </c>
      <c r="E13" s="13" t="s">
        <v>7</v>
      </c>
      <c r="F13" s="14" t="s">
        <v>149</v>
      </c>
      <c r="G13" s="15" t="s">
        <v>185</v>
      </c>
      <c r="H13" s="9">
        <f>17.9*18</f>
        <v>322.2</v>
      </c>
      <c r="I13" s="10">
        <f t="shared" si="0"/>
        <v>17.9</v>
      </c>
      <c r="J13" s="11">
        <v>342</v>
      </c>
      <c r="K13" s="12">
        <f t="shared" si="1"/>
        <v>-19.80000000000001</v>
      </c>
      <c r="L13" s="14" t="s">
        <v>150</v>
      </c>
      <c r="M13" s="15" t="s">
        <v>137</v>
      </c>
      <c r="N13" s="9">
        <f>24.8*17</f>
        <v>421.6</v>
      </c>
      <c r="O13" s="10">
        <f t="shared" si="5"/>
        <v>24.8</v>
      </c>
      <c r="P13" s="11">
        <v>323</v>
      </c>
      <c r="Q13" s="12">
        <f t="shared" si="3"/>
        <v>98.60000000000002</v>
      </c>
      <c r="R13" s="48">
        <f t="shared" si="2"/>
        <v>743.8</v>
      </c>
      <c r="S13" s="10">
        <f t="shared" si="4"/>
        <v>78.79999999999995</v>
      </c>
      <c r="T13" s="13"/>
      <c r="U13" s="55"/>
    </row>
    <row r="14" spans="1:20" s="40" customFormat="1" ht="57" customHeight="1">
      <c r="A14" s="5">
        <v>6</v>
      </c>
      <c r="B14" s="6" t="s">
        <v>71</v>
      </c>
      <c r="C14" s="9" t="s">
        <v>5</v>
      </c>
      <c r="D14" s="7" t="s">
        <v>47</v>
      </c>
      <c r="E14" s="13"/>
      <c r="F14" s="4" t="s">
        <v>92</v>
      </c>
      <c r="G14" s="8" t="s">
        <v>144</v>
      </c>
      <c r="H14" s="9">
        <f>23*18</f>
        <v>414</v>
      </c>
      <c r="I14" s="10">
        <f t="shared" si="0"/>
        <v>23</v>
      </c>
      <c r="J14" s="11">
        <v>342</v>
      </c>
      <c r="K14" s="12">
        <f t="shared" si="1"/>
        <v>72</v>
      </c>
      <c r="L14" s="4" t="s">
        <v>92</v>
      </c>
      <c r="M14" s="8" t="s">
        <v>144</v>
      </c>
      <c r="N14" s="9">
        <f>23*17</f>
        <v>391</v>
      </c>
      <c r="O14" s="10">
        <f t="shared" si="5"/>
        <v>23</v>
      </c>
      <c r="P14" s="11">
        <v>323</v>
      </c>
      <c r="Q14" s="12">
        <f t="shared" si="3"/>
        <v>68</v>
      </c>
      <c r="R14" s="48">
        <f t="shared" si="2"/>
        <v>805</v>
      </c>
      <c r="S14" s="49">
        <f t="shared" si="4"/>
        <v>140</v>
      </c>
      <c r="T14" s="13"/>
    </row>
    <row r="15" spans="1:20" s="40" customFormat="1" ht="23.25" customHeight="1">
      <c r="A15" s="5">
        <v>8</v>
      </c>
      <c r="B15" s="46" t="s">
        <v>72</v>
      </c>
      <c r="C15" s="9" t="s">
        <v>5</v>
      </c>
      <c r="D15" s="7" t="s">
        <v>47</v>
      </c>
      <c r="E15" s="13"/>
      <c r="F15" s="4" t="s">
        <v>133</v>
      </c>
      <c r="G15" s="8" t="s">
        <v>91</v>
      </c>
      <c r="H15" s="9">
        <f>20*18</f>
        <v>360</v>
      </c>
      <c r="I15" s="10">
        <f t="shared" si="0"/>
        <v>20</v>
      </c>
      <c r="J15" s="11">
        <v>342</v>
      </c>
      <c r="K15" s="12">
        <f t="shared" si="1"/>
        <v>18</v>
      </c>
      <c r="L15" s="4" t="s">
        <v>133</v>
      </c>
      <c r="M15" s="8" t="s">
        <v>91</v>
      </c>
      <c r="N15" s="9">
        <f>20*17</f>
        <v>340</v>
      </c>
      <c r="O15" s="10">
        <f t="shared" si="5"/>
        <v>20</v>
      </c>
      <c r="P15" s="11">
        <v>323</v>
      </c>
      <c r="Q15" s="12">
        <f t="shared" si="3"/>
        <v>17</v>
      </c>
      <c r="R15" s="48">
        <f t="shared" si="2"/>
        <v>700</v>
      </c>
      <c r="S15" s="49">
        <f t="shared" si="4"/>
        <v>35</v>
      </c>
      <c r="T15" s="47"/>
    </row>
    <row r="16" spans="1:21" ht="42" customHeight="1">
      <c r="A16" s="5">
        <v>11</v>
      </c>
      <c r="B16" s="17" t="s">
        <v>11</v>
      </c>
      <c r="C16" s="9" t="s">
        <v>10</v>
      </c>
      <c r="D16" s="7" t="s">
        <v>127</v>
      </c>
      <c r="E16" s="13"/>
      <c r="F16" s="14" t="s">
        <v>166</v>
      </c>
      <c r="G16" s="15" t="s">
        <v>97</v>
      </c>
      <c r="H16" s="9">
        <f>20.5*18</f>
        <v>369</v>
      </c>
      <c r="I16" s="10">
        <f t="shared" si="0"/>
        <v>20.5</v>
      </c>
      <c r="J16" s="11">
        <v>342</v>
      </c>
      <c r="K16" s="12">
        <f t="shared" si="1"/>
        <v>27</v>
      </c>
      <c r="L16" s="14" t="s">
        <v>165</v>
      </c>
      <c r="M16" s="15" t="s">
        <v>203</v>
      </c>
      <c r="N16" s="9">
        <f>19.5*17</f>
        <v>331.5</v>
      </c>
      <c r="O16" s="10">
        <f t="shared" si="5"/>
        <v>19.5</v>
      </c>
      <c r="P16" s="11">
        <v>323</v>
      </c>
      <c r="Q16" s="12">
        <f t="shared" si="3"/>
        <v>8.5</v>
      </c>
      <c r="R16" s="48">
        <f t="shared" si="2"/>
        <v>700.5</v>
      </c>
      <c r="S16" s="49">
        <f t="shared" si="4"/>
        <v>35.5</v>
      </c>
      <c r="T16" s="16"/>
      <c r="U16" s="40"/>
    </row>
    <row r="17" spans="1:21" ht="45" customHeight="1">
      <c r="A17" s="5">
        <v>12</v>
      </c>
      <c r="B17" s="6" t="s">
        <v>73</v>
      </c>
      <c r="C17" s="9" t="s">
        <v>12</v>
      </c>
      <c r="D17" s="7" t="s">
        <v>52</v>
      </c>
      <c r="E17" s="13"/>
      <c r="F17" s="4" t="s">
        <v>103</v>
      </c>
      <c r="G17" s="8" t="s">
        <v>155</v>
      </c>
      <c r="H17" s="9">
        <f>19*18</f>
        <v>342</v>
      </c>
      <c r="I17" s="10">
        <f t="shared" si="0"/>
        <v>19</v>
      </c>
      <c r="J17" s="11">
        <v>342</v>
      </c>
      <c r="K17" s="12">
        <f t="shared" si="1"/>
        <v>0</v>
      </c>
      <c r="L17" s="4" t="s">
        <v>103</v>
      </c>
      <c r="M17" s="8" t="s">
        <v>155</v>
      </c>
      <c r="N17" s="9">
        <f>19*17</f>
        <v>323</v>
      </c>
      <c r="O17" s="10">
        <f t="shared" si="5"/>
        <v>19</v>
      </c>
      <c r="P17" s="11">
        <v>323</v>
      </c>
      <c r="Q17" s="12">
        <f t="shared" si="3"/>
        <v>0</v>
      </c>
      <c r="R17" s="48">
        <f t="shared" si="2"/>
        <v>665</v>
      </c>
      <c r="S17" s="49">
        <f t="shared" si="4"/>
        <v>0</v>
      </c>
      <c r="T17" s="16"/>
      <c r="U17" s="40"/>
    </row>
    <row r="18" spans="1:21" ht="45.75" customHeight="1">
      <c r="A18" s="5">
        <v>13</v>
      </c>
      <c r="B18" s="6" t="s">
        <v>130</v>
      </c>
      <c r="C18" s="9" t="s">
        <v>12</v>
      </c>
      <c r="D18" s="7" t="s">
        <v>52</v>
      </c>
      <c r="E18" s="24"/>
      <c r="F18" s="4" t="s">
        <v>131</v>
      </c>
      <c r="G18" s="8" t="s">
        <v>156</v>
      </c>
      <c r="H18" s="9">
        <f>19*18</f>
        <v>342</v>
      </c>
      <c r="I18" s="10">
        <f t="shared" si="0"/>
        <v>19</v>
      </c>
      <c r="J18" s="11">
        <v>306</v>
      </c>
      <c r="K18" s="12">
        <f t="shared" si="1"/>
        <v>36</v>
      </c>
      <c r="L18" s="4" t="s">
        <v>131</v>
      </c>
      <c r="M18" s="8" t="s">
        <v>156</v>
      </c>
      <c r="N18" s="9">
        <f>19*17</f>
        <v>323</v>
      </c>
      <c r="O18" s="10">
        <f t="shared" si="5"/>
        <v>19</v>
      </c>
      <c r="P18" s="11">
        <v>323</v>
      </c>
      <c r="Q18" s="12">
        <f t="shared" si="3"/>
        <v>0</v>
      </c>
      <c r="R18" s="48">
        <f>H18+N18</f>
        <v>665</v>
      </c>
      <c r="S18" s="49">
        <f t="shared" si="4"/>
        <v>0</v>
      </c>
      <c r="T18" s="16" t="s">
        <v>132</v>
      </c>
      <c r="U18" s="40"/>
    </row>
    <row r="19" spans="1:20" s="40" customFormat="1" ht="34.5" customHeight="1">
      <c r="A19" s="5">
        <v>14</v>
      </c>
      <c r="B19" s="6" t="s">
        <v>74</v>
      </c>
      <c r="C19" s="7" t="s">
        <v>38</v>
      </c>
      <c r="D19" s="7" t="s">
        <v>51</v>
      </c>
      <c r="E19" s="13" t="s">
        <v>14</v>
      </c>
      <c r="F19" s="4" t="s">
        <v>179</v>
      </c>
      <c r="G19" s="8" t="s">
        <v>176</v>
      </c>
      <c r="H19" s="9">
        <f>23*18</f>
        <v>414</v>
      </c>
      <c r="I19" s="10">
        <f t="shared" si="0"/>
        <v>23</v>
      </c>
      <c r="J19" s="11">
        <v>342</v>
      </c>
      <c r="K19" s="12">
        <f t="shared" si="1"/>
        <v>72</v>
      </c>
      <c r="L19" s="4" t="s">
        <v>180</v>
      </c>
      <c r="M19" s="8" t="s">
        <v>181</v>
      </c>
      <c r="N19" s="9">
        <f>21*17</f>
        <v>357</v>
      </c>
      <c r="O19" s="10">
        <f t="shared" si="5"/>
        <v>21</v>
      </c>
      <c r="P19" s="11">
        <v>323</v>
      </c>
      <c r="Q19" s="12">
        <f t="shared" si="3"/>
        <v>34</v>
      </c>
      <c r="R19" s="48">
        <f t="shared" si="2"/>
        <v>771</v>
      </c>
      <c r="S19" s="49">
        <f t="shared" si="4"/>
        <v>106</v>
      </c>
      <c r="T19" s="13"/>
    </row>
    <row r="20" spans="1:20" s="40" customFormat="1" ht="51.75" customHeight="1">
      <c r="A20" s="5">
        <v>18</v>
      </c>
      <c r="B20" s="6" t="s">
        <v>75</v>
      </c>
      <c r="C20" s="9" t="s">
        <v>13</v>
      </c>
      <c r="D20" s="7" t="s">
        <v>50</v>
      </c>
      <c r="E20" s="13"/>
      <c r="F20" s="4" t="s">
        <v>232</v>
      </c>
      <c r="G20" s="89"/>
      <c r="H20" s="9">
        <f>21.1*18</f>
        <v>379.8</v>
      </c>
      <c r="I20" s="10">
        <f t="shared" si="0"/>
        <v>21.1</v>
      </c>
      <c r="J20" s="11">
        <v>342</v>
      </c>
      <c r="K20" s="12">
        <f t="shared" si="1"/>
        <v>37.80000000000001</v>
      </c>
      <c r="L20" s="4" t="s">
        <v>233</v>
      </c>
      <c r="M20" s="89"/>
      <c r="N20" s="9">
        <f>17.3*17</f>
        <v>294.1</v>
      </c>
      <c r="O20" s="10">
        <f t="shared" si="5"/>
        <v>17.3</v>
      </c>
      <c r="P20" s="11">
        <v>323</v>
      </c>
      <c r="Q20" s="12">
        <f t="shared" si="3"/>
        <v>-28.899999999999977</v>
      </c>
      <c r="R20" s="48">
        <f t="shared" si="2"/>
        <v>673.9000000000001</v>
      </c>
      <c r="S20" s="49">
        <f t="shared" si="4"/>
        <v>8.900000000000091</v>
      </c>
      <c r="T20" s="13"/>
    </row>
    <row r="21" spans="1:20" s="67" customFormat="1" ht="35.25" customHeight="1">
      <c r="A21" s="5">
        <v>19</v>
      </c>
      <c r="B21" s="6" t="s">
        <v>76</v>
      </c>
      <c r="C21" s="9" t="s">
        <v>4</v>
      </c>
      <c r="D21" s="7" t="s">
        <v>51</v>
      </c>
      <c r="E21" s="13"/>
      <c r="F21" s="4" t="s">
        <v>186</v>
      </c>
      <c r="G21" s="8" t="s">
        <v>135</v>
      </c>
      <c r="H21" s="9">
        <f>19*18</f>
        <v>342</v>
      </c>
      <c r="I21" s="10">
        <f t="shared" si="0"/>
        <v>19</v>
      </c>
      <c r="J21" s="11">
        <v>342</v>
      </c>
      <c r="K21" s="12">
        <f t="shared" si="1"/>
        <v>0</v>
      </c>
      <c r="L21" s="36" t="s">
        <v>236</v>
      </c>
      <c r="M21" s="8" t="s">
        <v>135</v>
      </c>
      <c r="N21" s="9">
        <f>19.5*17</f>
        <v>331.5</v>
      </c>
      <c r="O21" s="10">
        <f t="shared" si="5"/>
        <v>19.5</v>
      </c>
      <c r="P21" s="11">
        <v>323</v>
      </c>
      <c r="Q21" s="12">
        <f t="shared" si="3"/>
        <v>8.5</v>
      </c>
      <c r="R21" s="48">
        <f t="shared" si="2"/>
        <v>673.5</v>
      </c>
      <c r="S21" s="49">
        <f t="shared" si="4"/>
        <v>8.5</v>
      </c>
      <c r="T21" s="13"/>
    </row>
    <row r="22" spans="1:20" s="40" customFormat="1" ht="43.5" customHeight="1">
      <c r="A22" s="5">
        <v>20</v>
      </c>
      <c r="B22" s="6" t="s">
        <v>77</v>
      </c>
      <c r="C22" s="7" t="s">
        <v>32</v>
      </c>
      <c r="D22" s="7" t="s">
        <v>51</v>
      </c>
      <c r="E22" s="13" t="s">
        <v>15</v>
      </c>
      <c r="F22" s="14" t="s">
        <v>182</v>
      </c>
      <c r="G22" s="15" t="s">
        <v>90</v>
      </c>
      <c r="H22" s="9">
        <f>18*18</f>
        <v>324</v>
      </c>
      <c r="I22" s="10">
        <f t="shared" si="0"/>
        <v>18</v>
      </c>
      <c r="J22" s="11">
        <v>342</v>
      </c>
      <c r="K22" s="12">
        <f t="shared" si="1"/>
        <v>-18</v>
      </c>
      <c r="L22" s="14" t="s">
        <v>226</v>
      </c>
      <c r="M22" s="15" t="s">
        <v>90</v>
      </c>
      <c r="N22" s="9">
        <f>25*17</f>
        <v>425</v>
      </c>
      <c r="O22" s="10">
        <f t="shared" si="5"/>
        <v>25</v>
      </c>
      <c r="P22" s="11">
        <v>323</v>
      </c>
      <c r="Q22" s="12">
        <f t="shared" si="3"/>
        <v>102</v>
      </c>
      <c r="R22" s="48">
        <f t="shared" si="2"/>
        <v>749</v>
      </c>
      <c r="S22" s="10">
        <f t="shared" si="4"/>
        <v>84</v>
      </c>
      <c r="T22" s="13"/>
    </row>
    <row r="23" spans="1:21" s="68" customFormat="1" ht="34.5" customHeight="1">
      <c r="A23" s="5">
        <v>15</v>
      </c>
      <c r="B23" s="6" t="s">
        <v>78</v>
      </c>
      <c r="C23" s="9" t="s">
        <v>19</v>
      </c>
      <c r="D23" s="7" t="s">
        <v>45</v>
      </c>
      <c r="E23" s="13"/>
      <c r="F23" s="4" t="s">
        <v>192</v>
      </c>
      <c r="G23" s="8" t="s">
        <v>202</v>
      </c>
      <c r="H23" s="9">
        <f>23*18</f>
        <v>414</v>
      </c>
      <c r="I23" s="10">
        <f t="shared" si="0"/>
        <v>23</v>
      </c>
      <c r="J23" s="11">
        <v>342</v>
      </c>
      <c r="K23" s="12">
        <f t="shared" si="1"/>
        <v>72</v>
      </c>
      <c r="L23" s="4" t="s">
        <v>193</v>
      </c>
      <c r="M23" s="8" t="s">
        <v>202</v>
      </c>
      <c r="N23" s="9">
        <f>23*17</f>
        <v>391</v>
      </c>
      <c r="O23" s="10">
        <f t="shared" si="5"/>
        <v>23</v>
      </c>
      <c r="P23" s="11">
        <v>323</v>
      </c>
      <c r="Q23" s="12">
        <f t="shared" si="3"/>
        <v>68</v>
      </c>
      <c r="R23" s="48">
        <f t="shared" si="2"/>
        <v>805</v>
      </c>
      <c r="S23" s="49">
        <f t="shared" si="4"/>
        <v>140</v>
      </c>
      <c r="T23" s="16"/>
      <c r="U23" s="67"/>
    </row>
    <row r="24" spans="1:21" ht="37.5" customHeight="1">
      <c r="A24" s="5">
        <v>16</v>
      </c>
      <c r="B24" s="6" t="s">
        <v>79</v>
      </c>
      <c r="C24" s="9"/>
      <c r="D24" s="7" t="s">
        <v>45</v>
      </c>
      <c r="E24" s="13"/>
      <c r="F24" s="4" t="s">
        <v>208</v>
      </c>
      <c r="G24" s="8" t="s">
        <v>188</v>
      </c>
      <c r="H24" s="9">
        <f>19*18</f>
        <v>342</v>
      </c>
      <c r="I24" s="10">
        <f t="shared" si="0"/>
        <v>19</v>
      </c>
      <c r="J24" s="11">
        <v>342</v>
      </c>
      <c r="K24" s="12">
        <f t="shared" si="1"/>
        <v>0</v>
      </c>
      <c r="L24" s="4" t="s">
        <v>194</v>
      </c>
      <c r="M24" s="8" t="s">
        <v>187</v>
      </c>
      <c r="N24" s="9">
        <f>18*17</f>
        <v>306</v>
      </c>
      <c r="O24" s="10">
        <f t="shared" si="5"/>
        <v>18</v>
      </c>
      <c r="P24" s="11">
        <v>323</v>
      </c>
      <c r="Q24" s="12">
        <f t="shared" si="3"/>
        <v>-17</v>
      </c>
      <c r="R24" s="48">
        <f t="shared" si="2"/>
        <v>648</v>
      </c>
      <c r="S24" s="49">
        <f t="shared" si="4"/>
        <v>-17</v>
      </c>
      <c r="T24" s="16"/>
      <c r="U24" s="40"/>
    </row>
    <row r="25" spans="1:35" s="41" customFormat="1" ht="92.25" customHeight="1">
      <c r="A25" s="5">
        <v>17</v>
      </c>
      <c r="B25" s="6" t="s">
        <v>58</v>
      </c>
      <c r="C25" s="9"/>
      <c r="D25" s="7" t="s">
        <v>45</v>
      </c>
      <c r="E25" s="13"/>
      <c r="F25" s="4" t="s">
        <v>209</v>
      </c>
      <c r="G25" s="7" t="s">
        <v>191</v>
      </c>
      <c r="H25" s="9">
        <f>19.5*18</f>
        <v>351</v>
      </c>
      <c r="I25" s="10">
        <f t="shared" si="0"/>
        <v>19.5</v>
      </c>
      <c r="J25" s="11">
        <v>342</v>
      </c>
      <c r="K25" s="12">
        <f t="shared" si="1"/>
        <v>9</v>
      </c>
      <c r="L25" s="4" t="s">
        <v>196</v>
      </c>
      <c r="M25" s="7" t="s">
        <v>204</v>
      </c>
      <c r="N25" s="9">
        <f>19*17</f>
        <v>323</v>
      </c>
      <c r="O25" s="10">
        <f t="shared" si="5"/>
        <v>19</v>
      </c>
      <c r="P25" s="11">
        <v>323</v>
      </c>
      <c r="Q25" s="12">
        <f t="shared" si="3"/>
        <v>0</v>
      </c>
      <c r="R25" s="48">
        <f t="shared" si="2"/>
        <v>674</v>
      </c>
      <c r="S25" s="10">
        <f t="shared" si="4"/>
        <v>9</v>
      </c>
      <c r="T25" s="16" t="s">
        <v>215</v>
      </c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</row>
    <row r="26" spans="1:21" s="40" customFormat="1" ht="60" customHeight="1">
      <c r="A26" s="5">
        <v>21</v>
      </c>
      <c r="B26" s="6" t="s">
        <v>80</v>
      </c>
      <c r="C26" s="7" t="s">
        <v>39</v>
      </c>
      <c r="D26" s="9" t="s">
        <v>16</v>
      </c>
      <c r="E26" s="13" t="s">
        <v>17</v>
      </c>
      <c r="F26" s="50" t="s">
        <v>159</v>
      </c>
      <c r="G26" s="15" t="s">
        <v>96</v>
      </c>
      <c r="H26" s="9">
        <f>19.5*18</f>
        <v>351</v>
      </c>
      <c r="I26" s="10">
        <f t="shared" si="0"/>
        <v>19.5</v>
      </c>
      <c r="J26" s="11">
        <v>342</v>
      </c>
      <c r="K26" s="12">
        <f t="shared" si="1"/>
        <v>9</v>
      </c>
      <c r="L26" s="50" t="s">
        <v>229</v>
      </c>
      <c r="M26" s="15" t="s">
        <v>96</v>
      </c>
      <c r="N26" s="9">
        <f>25.5*17</f>
        <v>433.5</v>
      </c>
      <c r="O26" s="10">
        <f t="shared" si="5"/>
        <v>25.5</v>
      </c>
      <c r="P26" s="11">
        <v>323</v>
      </c>
      <c r="Q26" s="12">
        <f t="shared" si="3"/>
        <v>110.5</v>
      </c>
      <c r="R26" s="48">
        <f t="shared" si="2"/>
        <v>784.5</v>
      </c>
      <c r="S26" s="10">
        <f t="shared" si="4"/>
        <v>119.5</v>
      </c>
      <c r="T26" s="16"/>
      <c r="U26" s="51"/>
    </row>
    <row r="27" spans="1:20" s="40" customFormat="1" ht="60.75" customHeight="1">
      <c r="A27" s="5">
        <v>22</v>
      </c>
      <c r="B27" s="6" t="s">
        <v>81</v>
      </c>
      <c r="C27" s="7" t="s">
        <v>33</v>
      </c>
      <c r="D27" s="9" t="s">
        <v>18</v>
      </c>
      <c r="E27" s="13" t="s">
        <v>17</v>
      </c>
      <c r="F27" s="36" t="s">
        <v>231</v>
      </c>
      <c r="G27" s="8" t="s">
        <v>189</v>
      </c>
      <c r="H27" s="9">
        <f>26.3*18</f>
        <v>473.40000000000003</v>
      </c>
      <c r="I27" s="10">
        <f t="shared" si="0"/>
        <v>26.3</v>
      </c>
      <c r="J27" s="11">
        <v>342</v>
      </c>
      <c r="K27" s="12">
        <f t="shared" si="1"/>
        <v>131.40000000000003</v>
      </c>
      <c r="L27" s="36" t="s">
        <v>200</v>
      </c>
      <c r="M27" s="8" t="s">
        <v>190</v>
      </c>
      <c r="N27" s="9">
        <f>21.5*17</f>
        <v>365.5</v>
      </c>
      <c r="O27" s="10">
        <f t="shared" si="5"/>
        <v>21.5</v>
      </c>
      <c r="P27" s="11">
        <v>323</v>
      </c>
      <c r="Q27" s="12">
        <f t="shared" si="3"/>
        <v>42.5</v>
      </c>
      <c r="R27" s="48">
        <f>H27+N27</f>
        <v>838.9000000000001</v>
      </c>
      <c r="S27" s="10">
        <f t="shared" si="4"/>
        <v>173.9000000000001</v>
      </c>
      <c r="T27" s="16"/>
    </row>
    <row r="28" spans="1:20" s="40" customFormat="1" ht="33.75" customHeight="1">
      <c r="A28" s="5"/>
      <c r="B28" s="6" t="s">
        <v>98</v>
      </c>
      <c r="C28" s="7" t="s">
        <v>99</v>
      </c>
      <c r="D28" s="9"/>
      <c r="E28" s="13"/>
      <c r="F28" s="4" t="s">
        <v>105</v>
      </c>
      <c r="G28" s="8" t="s">
        <v>101</v>
      </c>
      <c r="H28" s="9">
        <f>19*18</f>
        <v>342</v>
      </c>
      <c r="I28" s="10">
        <f t="shared" si="0"/>
        <v>19</v>
      </c>
      <c r="J28" s="11">
        <v>342</v>
      </c>
      <c r="K28" s="12">
        <f>H28-J28</f>
        <v>0</v>
      </c>
      <c r="L28" s="4" t="s">
        <v>100</v>
      </c>
      <c r="M28" s="8" t="s">
        <v>101</v>
      </c>
      <c r="N28" s="9">
        <f>19*17</f>
        <v>323</v>
      </c>
      <c r="O28" s="10">
        <f>N28/17</f>
        <v>19</v>
      </c>
      <c r="P28" s="11">
        <v>323</v>
      </c>
      <c r="Q28" s="12">
        <f>N28-P28</f>
        <v>0</v>
      </c>
      <c r="R28" s="48">
        <f t="shared" si="2"/>
        <v>665</v>
      </c>
      <c r="S28" s="49">
        <f t="shared" si="4"/>
        <v>0</v>
      </c>
      <c r="T28" s="13"/>
    </row>
    <row r="29" spans="1:20" s="40" customFormat="1" ht="38.25" customHeight="1">
      <c r="A29" s="5">
        <v>23</v>
      </c>
      <c r="B29" s="6" t="s">
        <v>82</v>
      </c>
      <c r="C29" s="7" t="s">
        <v>40</v>
      </c>
      <c r="D29" s="7" t="s">
        <v>55</v>
      </c>
      <c r="E29" s="13"/>
      <c r="F29" s="36" t="s">
        <v>153</v>
      </c>
      <c r="G29" s="8" t="s">
        <v>201</v>
      </c>
      <c r="H29" s="9">
        <f>17*18</f>
        <v>306</v>
      </c>
      <c r="I29" s="10">
        <f t="shared" si="0"/>
        <v>17</v>
      </c>
      <c r="J29" s="11">
        <v>342</v>
      </c>
      <c r="K29" s="12">
        <f>H29-J29</f>
        <v>-36</v>
      </c>
      <c r="L29" s="36" t="s">
        <v>138</v>
      </c>
      <c r="M29" s="37" t="s">
        <v>223</v>
      </c>
      <c r="N29" s="9">
        <f>21.5*17</f>
        <v>365.5</v>
      </c>
      <c r="O29" s="10">
        <f>N29/17</f>
        <v>21.5</v>
      </c>
      <c r="P29" s="11">
        <v>323</v>
      </c>
      <c r="Q29" s="12">
        <f>N29-P29</f>
        <v>42.5</v>
      </c>
      <c r="R29" s="48">
        <f t="shared" si="2"/>
        <v>671.5</v>
      </c>
      <c r="S29" s="49">
        <f t="shared" si="4"/>
        <v>6.5</v>
      </c>
      <c r="T29" s="13"/>
    </row>
    <row r="30" spans="1:20" s="40" customFormat="1" ht="60" customHeight="1" thickBot="1">
      <c r="A30" s="25">
        <v>24</v>
      </c>
      <c r="B30" s="26" t="s">
        <v>83</v>
      </c>
      <c r="C30" s="73" t="s">
        <v>20</v>
      </c>
      <c r="D30" s="27" t="s">
        <v>56</v>
      </c>
      <c r="E30" s="74"/>
      <c r="F30" s="19" t="s">
        <v>168</v>
      </c>
      <c r="G30" s="22" t="s">
        <v>216</v>
      </c>
      <c r="H30" s="73">
        <f>20.5*18</f>
        <v>369</v>
      </c>
      <c r="I30" s="20">
        <f t="shared" si="0"/>
        <v>20.5</v>
      </c>
      <c r="J30" s="11">
        <v>342</v>
      </c>
      <c r="K30" s="23">
        <f>H30-J30</f>
        <v>27</v>
      </c>
      <c r="L30" s="19" t="s">
        <v>157</v>
      </c>
      <c r="M30" s="66" t="s">
        <v>142</v>
      </c>
      <c r="N30" s="73">
        <f>18.5*17</f>
        <v>314.5</v>
      </c>
      <c r="O30" s="20">
        <f>N30/17</f>
        <v>18.5</v>
      </c>
      <c r="P30" s="11">
        <v>323</v>
      </c>
      <c r="Q30" s="12">
        <f>N30-P30</f>
        <v>-8.5</v>
      </c>
      <c r="R30" s="48">
        <f t="shared" si="2"/>
        <v>683.5</v>
      </c>
      <c r="S30" s="49">
        <f t="shared" si="4"/>
        <v>18.5</v>
      </c>
      <c r="T30" s="21"/>
    </row>
    <row r="31" spans="1:21" ht="22.5">
      <c r="A31" s="28">
        <v>25</v>
      </c>
      <c r="B31" s="29" t="s">
        <v>84</v>
      </c>
      <c r="C31" s="30" t="s">
        <v>48</v>
      </c>
      <c r="D31" s="30" t="s">
        <v>161</v>
      </c>
      <c r="E31" s="72"/>
      <c r="F31" s="99" t="s">
        <v>220</v>
      </c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1"/>
      <c r="U31" s="40"/>
    </row>
    <row r="32" spans="1:21" ht="23.25" thickBot="1">
      <c r="A32" s="25">
        <v>26</v>
      </c>
      <c r="B32" s="26" t="s">
        <v>85</v>
      </c>
      <c r="C32" s="27" t="s">
        <v>49</v>
      </c>
      <c r="D32" s="27" t="s">
        <v>162</v>
      </c>
      <c r="E32" s="74"/>
      <c r="F32" s="102" t="s">
        <v>89</v>
      </c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4"/>
      <c r="U32" s="40"/>
    </row>
    <row r="33" spans="1:21" ht="27.75" customHeight="1" thickBot="1">
      <c r="A33" s="31">
        <v>27</v>
      </c>
      <c r="B33" s="32" t="s">
        <v>86</v>
      </c>
      <c r="C33" s="33" t="s">
        <v>41</v>
      </c>
      <c r="D33" s="34" t="s">
        <v>93</v>
      </c>
      <c r="E33" s="35"/>
      <c r="F33" s="113" t="s">
        <v>234</v>
      </c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5"/>
      <c r="U33" s="40"/>
    </row>
    <row r="34" spans="1:21" ht="11.25" customHeight="1">
      <c r="A34" s="1"/>
      <c r="B34" s="2"/>
      <c r="C34" s="2"/>
      <c r="D34" s="2"/>
      <c r="E34" s="2"/>
      <c r="F34" s="1"/>
      <c r="G34" s="1"/>
      <c r="H34" s="1"/>
      <c r="I34" s="1"/>
      <c r="J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39"/>
    </row>
    <row r="35" ht="9" customHeight="1"/>
    <row r="36" spans="1:16" ht="36" customHeight="1">
      <c r="A36" s="77" t="s">
        <v>217</v>
      </c>
      <c r="B36" s="77"/>
      <c r="C36" s="77"/>
      <c r="D36" s="77"/>
      <c r="E36" s="77"/>
      <c r="F36" s="77"/>
      <c r="G36" s="77"/>
      <c r="L36" s="94" t="s">
        <v>237</v>
      </c>
      <c r="M36" s="94"/>
      <c r="N36" s="94"/>
      <c r="O36" s="94"/>
      <c r="P36" s="94"/>
    </row>
    <row r="37" spans="1:7" ht="15">
      <c r="A37" s="77"/>
      <c r="B37" s="77" t="s">
        <v>219</v>
      </c>
      <c r="C37" s="77"/>
      <c r="D37" s="77"/>
      <c r="E37" s="77"/>
      <c r="F37" s="77"/>
      <c r="G37" s="77"/>
    </row>
    <row r="38" spans="1:7" ht="15">
      <c r="A38" s="77"/>
      <c r="B38" s="77" t="s">
        <v>218</v>
      </c>
      <c r="C38" s="77"/>
      <c r="D38" s="77"/>
      <c r="E38" s="77"/>
      <c r="F38" s="77"/>
      <c r="G38" s="77"/>
    </row>
    <row r="41" spans="12:16" ht="15.75">
      <c r="L41" s="108" t="s">
        <v>62</v>
      </c>
      <c r="M41" s="108"/>
      <c r="N41" s="108"/>
      <c r="O41" s="108"/>
      <c r="P41" s="108"/>
    </row>
  </sheetData>
  <sheetProtection/>
  <mergeCells count="9">
    <mergeCell ref="L36:P36"/>
    <mergeCell ref="L41:P41"/>
    <mergeCell ref="V25:AI25"/>
    <mergeCell ref="A1:D1"/>
    <mergeCell ref="A2:D2"/>
    <mergeCell ref="A3:T3"/>
    <mergeCell ref="F31:T31"/>
    <mergeCell ref="F32:T32"/>
    <mergeCell ref="F33:T33"/>
  </mergeCells>
  <printOptions/>
  <pageMargins left="0.11811023622047245" right="0.1968503937007874" top="0.15748031496062992" bottom="0.15748031496062992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41"/>
  <sheetViews>
    <sheetView zoomScale="120" zoomScaleNormal="120" zoomScalePageLayoutView="0" workbookViewId="0" topLeftCell="A22">
      <selection activeCell="F24" sqref="F24"/>
    </sheetView>
  </sheetViews>
  <sheetFormatPr defaultColWidth="9.140625" defaultRowHeight="15"/>
  <cols>
    <col min="1" max="1" width="3.57421875" style="40" customWidth="1"/>
    <col min="2" max="2" width="17.00390625" style="40" customWidth="1"/>
    <col min="3" max="3" width="7.8515625" style="40" customWidth="1"/>
    <col min="4" max="4" width="6.140625" style="40" customWidth="1"/>
    <col min="5" max="5" width="4.421875" style="40" customWidth="1"/>
    <col min="6" max="6" width="14.00390625" style="40" customWidth="1"/>
    <col min="7" max="7" width="11.421875" style="40" customWidth="1"/>
    <col min="8" max="8" width="6.00390625" style="40" customWidth="1"/>
    <col min="9" max="9" width="5.140625" style="40" customWidth="1"/>
    <col min="10" max="10" width="4.140625" style="40" customWidth="1"/>
    <col min="11" max="11" width="4.7109375" style="40" customWidth="1"/>
    <col min="12" max="12" width="14.00390625" style="40" customWidth="1"/>
    <col min="13" max="13" width="11.28125" style="40" customWidth="1"/>
    <col min="14" max="14" width="5.28125" style="40" customWidth="1"/>
    <col min="15" max="15" width="6.421875" style="40" customWidth="1"/>
    <col min="16" max="16" width="4.140625" style="40" customWidth="1"/>
    <col min="17" max="17" width="4.421875" style="40" customWidth="1"/>
    <col min="18" max="18" width="4.8515625" style="40" customWidth="1"/>
    <col min="19" max="19" width="4.28125" style="40" customWidth="1"/>
    <col min="20" max="20" width="4.421875" style="40" customWidth="1"/>
    <col min="21" max="21" width="4.8515625" style="40" customWidth="1"/>
    <col min="22" max="31" width="2.28125" style="40" customWidth="1"/>
    <col min="32" max="16384" width="9.140625" style="40" customWidth="1"/>
  </cols>
  <sheetData>
    <row r="1" spans="1:4" ht="15.75">
      <c r="A1" s="96" t="s">
        <v>22</v>
      </c>
      <c r="B1" s="96"/>
      <c r="C1" s="96"/>
      <c r="D1" s="96"/>
    </row>
    <row r="2" spans="1:4" ht="15.75">
      <c r="A2" s="95" t="s">
        <v>21</v>
      </c>
      <c r="B2" s="95"/>
      <c r="C2" s="95"/>
      <c r="D2" s="95"/>
    </row>
    <row r="3" spans="1:20" ht="46.5" customHeight="1">
      <c r="A3" s="97" t="s">
        <v>239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</row>
    <row r="4" ht="15.75" thickBot="1"/>
    <row r="5" spans="1:20" ht="59.25" customHeight="1">
      <c r="A5" s="57" t="s">
        <v>6</v>
      </c>
      <c r="B5" s="58" t="s">
        <v>61</v>
      </c>
      <c r="C5" s="59" t="s">
        <v>0</v>
      </c>
      <c r="D5" s="59" t="s">
        <v>1</v>
      </c>
      <c r="E5" s="60" t="s">
        <v>2</v>
      </c>
      <c r="F5" s="61" t="s">
        <v>87</v>
      </c>
      <c r="G5" s="62" t="s">
        <v>65</v>
      </c>
      <c r="H5" s="58" t="s">
        <v>24</v>
      </c>
      <c r="I5" s="58" t="s">
        <v>43</v>
      </c>
      <c r="J5" s="63" t="s">
        <v>59</v>
      </c>
      <c r="K5" s="64" t="s">
        <v>25</v>
      </c>
      <c r="L5" s="61" t="s">
        <v>88</v>
      </c>
      <c r="M5" s="62" t="s">
        <v>65</v>
      </c>
      <c r="N5" s="58" t="s">
        <v>26</v>
      </c>
      <c r="O5" s="58" t="s">
        <v>44</v>
      </c>
      <c r="P5" s="63" t="s">
        <v>60</v>
      </c>
      <c r="Q5" s="65" t="s">
        <v>27</v>
      </c>
      <c r="R5" s="61" t="s">
        <v>28</v>
      </c>
      <c r="S5" s="58" t="s">
        <v>29</v>
      </c>
      <c r="T5" s="60" t="s">
        <v>3</v>
      </c>
    </row>
    <row r="6" spans="1:20" ht="21.75" customHeight="1">
      <c r="A6" s="5">
        <v>1</v>
      </c>
      <c r="B6" s="6" t="s">
        <v>63</v>
      </c>
      <c r="C6" s="9" t="s">
        <v>13</v>
      </c>
      <c r="D6" s="7" t="s">
        <v>50</v>
      </c>
      <c r="E6" s="13"/>
      <c r="F6" s="4" t="s">
        <v>173</v>
      </c>
      <c r="G6" s="8" t="s">
        <v>57</v>
      </c>
      <c r="H6" s="9">
        <f>20*18</f>
        <v>360</v>
      </c>
      <c r="I6" s="10">
        <f aca="true" t="shared" si="0" ref="I6:I30">H6/18</f>
        <v>20</v>
      </c>
      <c r="J6" s="11">
        <v>342</v>
      </c>
      <c r="K6" s="12">
        <f aca="true" t="shared" si="1" ref="K6:K27">H6-J6</f>
        <v>18</v>
      </c>
      <c r="L6" s="4" t="s">
        <v>173</v>
      </c>
      <c r="M6" s="8" t="s">
        <v>57</v>
      </c>
      <c r="N6" s="9">
        <f>20*17</f>
        <v>340</v>
      </c>
      <c r="O6" s="10">
        <f>N6/17</f>
        <v>20</v>
      </c>
      <c r="P6" s="11">
        <v>323</v>
      </c>
      <c r="Q6" s="12">
        <f>N6-P6</f>
        <v>17</v>
      </c>
      <c r="R6" s="48">
        <f>H6+N6</f>
        <v>700</v>
      </c>
      <c r="S6" s="49">
        <f>R6-665</f>
        <v>35</v>
      </c>
      <c r="T6" s="13"/>
    </row>
    <row r="7" spans="1:20" ht="28.5" customHeight="1">
      <c r="A7" s="5">
        <v>2</v>
      </c>
      <c r="B7" s="6" t="s">
        <v>62</v>
      </c>
      <c r="C7" s="7" t="s">
        <v>34</v>
      </c>
      <c r="D7" s="7" t="s">
        <v>54</v>
      </c>
      <c r="E7" s="13"/>
      <c r="F7" s="4" t="s">
        <v>141</v>
      </c>
      <c r="G7" s="8" t="s">
        <v>64</v>
      </c>
      <c r="H7" s="9">
        <f>19*18</f>
        <v>342</v>
      </c>
      <c r="I7" s="10">
        <f t="shared" si="0"/>
        <v>19</v>
      </c>
      <c r="J7" s="11">
        <v>342</v>
      </c>
      <c r="K7" s="12">
        <f t="shared" si="1"/>
        <v>0</v>
      </c>
      <c r="L7" s="4" t="s">
        <v>141</v>
      </c>
      <c r="M7" s="8" t="s">
        <v>64</v>
      </c>
      <c r="N7" s="9">
        <f>19*17</f>
        <v>323</v>
      </c>
      <c r="O7" s="10">
        <f>N7/17</f>
        <v>19</v>
      </c>
      <c r="P7" s="11">
        <v>323</v>
      </c>
      <c r="Q7" s="12">
        <f>N7-P7</f>
        <v>0</v>
      </c>
      <c r="R7" s="48">
        <f aca="true" t="shared" si="2" ref="R7:R30">H7+N7</f>
        <v>665</v>
      </c>
      <c r="S7" s="49">
        <f>R7-665</f>
        <v>0</v>
      </c>
      <c r="T7" s="13"/>
    </row>
    <row r="8" spans="1:21" ht="58.5" customHeight="1">
      <c r="A8" s="5">
        <v>7</v>
      </c>
      <c r="B8" s="6" t="s">
        <v>66</v>
      </c>
      <c r="C8" s="7" t="s">
        <v>31</v>
      </c>
      <c r="D8" s="7" t="s">
        <v>53</v>
      </c>
      <c r="E8" s="13" t="s">
        <v>8</v>
      </c>
      <c r="F8" s="14" t="s">
        <v>147</v>
      </c>
      <c r="G8" s="15" t="s">
        <v>151</v>
      </c>
      <c r="H8" s="9">
        <f>21*18</f>
        <v>378</v>
      </c>
      <c r="I8" s="10">
        <f t="shared" si="0"/>
        <v>21</v>
      </c>
      <c r="J8" s="11">
        <v>342</v>
      </c>
      <c r="K8" s="12">
        <f t="shared" si="1"/>
        <v>36</v>
      </c>
      <c r="L8" s="14" t="s">
        <v>158</v>
      </c>
      <c r="M8" s="15" t="s">
        <v>151</v>
      </c>
      <c r="N8" s="9">
        <f>19.5*17</f>
        <v>331.5</v>
      </c>
      <c r="O8" s="10">
        <f>N8/17</f>
        <v>19.5</v>
      </c>
      <c r="P8" s="11">
        <v>323</v>
      </c>
      <c r="Q8" s="12">
        <f aca="true" t="shared" si="3" ref="Q8:Q27">N8-P8</f>
        <v>8.5</v>
      </c>
      <c r="R8" s="48">
        <f t="shared" si="2"/>
        <v>709.5</v>
      </c>
      <c r="S8" s="49">
        <f aca="true" t="shared" si="4" ref="S8:S30">R8-665</f>
        <v>44.5</v>
      </c>
      <c r="T8" s="13"/>
      <c r="U8" s="52"/>
    </row>
    <row r="9" spans="1:21" ht="43.5" customHeight="1">
      <c r="A9" s="5">
        <v>9</v>
      </c>
      <c r="B9" s="6" t="s">
        <v>67</v>
      </c>
      <c r="C9" s="7" t="s">
        <v>36</v>
      </c>
      <c r="D9" s="9" t="s">
        <v>9</v>
      </c>
      <c r="E9" s="16" t="s">
        <v>46</v>
      </c>
      <c r="F9" s="14" t="s">
        <v>164</v>
      </c>
      <c r="G9" s="15" t="s">
        <v>221</v>
      </c>
      <c r="H9" s="9">
        <f>21.7*18</f>
        <v>390.59999999999997</v>
      </c>
      <c r="I9" s="10">
        <f t="shared" si="0"/>
        <v>21.7</v>
      </c>
      <c r="J9" s="11">
        <v>342</v>
      </c>
      <c r="K9" s="12">
        <f t="shared" si="1"/>
        <v>48.599999999999966</v>
      </c>
      <c r="L9" s="14" t="s">
        <v>167</v>
      </c>
      <c r="M9" s="15" t="s">
        <v>140</v>
      </c>
      <c r="N9" s="9">
        <f>20.9*17</f>
        <v>355.29999999999995</v>
      </c>
      <c r="O9" s="10">
        <f>N9/17</f>
        <v>20.9</v>
      </c>
      <c r="P9" s="11">
        <v>323</v>
      </c>
      <c r="Q9" s="12">
        <f t="shared" si="3"/>
        <v>32.299999999999955</v>
      </c>
      <c r="R9" s="48">
        <f t="shared" si="2"/>
        <v>745.8999999999999</v>
      </c>
      <c r="S9" s="49">
        <f t="shared" si="4"/>
        <v>80.89999999999986</v>
      </c>
      <c r="T9" s="16"/>
      <c r="U9" s="51"/>
    </row>
    <row r="10" spans="1:20" ht="56.25" customHeight="1">
      <c r="A10" s="5">
        <v>10</v>
      </c>
      <c r="B10" s="6" t="s">
        <v>42</v>
      </c>
      <c r="C10" s="7" t="s">
        <v>37</v>
      </c>
      <c r="D10" s="9" t="s">
        <v>9</v>
      </c>
      <c r="E10" s="13" t="s">
        <v>14</v>
      </c>
      <c r="F10" s="50" t="s">
        <v>198</v>
      </c>
      <c r="G10" s="53" t="s">
        <v>134</v>
      </c>
      <c r="H10" s="9">
        <f>26.5*18</f>
        <v>477</v>
      </c>
      <c r="I10" s="10">
        <f t="shared" si="0"/>
        <v>26.5</v>
      </c>
      <c r="J10" s="11">
        <v>342</v>
      </c>
      <c r="K10" s="12">
        <f t="shared" si="1"/>
        <v>135</v>
      </c>
      <c r="L10" s="50" t="s">
        <v>199</v>
      </c>
      <c r="M10" s="53" t="s">
        <v>152</v>
      </c>
      <c r="N10" s="9">
        <f>22.8*17</f>
        <v>387.6</v>
      </c>
      <c r="O10" s="10">
        <f aca="true" t="shared" si="5" ref="O10:O27">N10/17</f>
        <v>22.8</v>
      </c>
      <c r="P10" s="11">
        <v>323</v>
      </c>
      <c r="Q10" s="12">
        <f t="shared" si="3"/>
        <v>64.60000000000002</v>
      </c>
      <c r="R10" s="48">
        <f t="shared" si="2"/>
        <v>864.6</v>
      </c>
      <c r="S10" s="49">
        <f t="shared" si="4"/>
        <v>199.60000000000002</v>
      </c>
      <c r="T10" s="16"/>
    </row>
    <row r="11" spans="1:20" ht="47.25" customHeight="1">
      <c r="A11" s="5">
        <v>5</v>
      </c>
      <c r="B11" s="6" t="s">
        <v>70</v>
      </c>
      <c r="C11" s="7" t="s">
        <v>31</v>
      </c>
      <c r="D11" s="7" t="s">
        <v>53</v>
      </c>
      <c r="E11" s="13"/>
      <c r="F11" s="14" t="s">
        <v>145</v>
      </c>
      <c r="G11" s="15" t="s">
        <v>94</v>
      </c>
      <c r="H11" s="9">
        <f>20*18</f>
        <v>360</v>
      </c>
      <c r="I11" s="10">
        <f>H11/18</f>
        <v>20</v>
      </c>
      <c r="J11" s="11">
        <v>342</v>
      </c>
      <c r="K11" s="12">
        <f>H11-J11</f>
        <v>18</v>
      </c>
      <c r="L11" s="14" t="s">
        <v>146</v>
      </c>
      <c r="M11" s="15" t="s">
        <v>94</v>
      </c>
      <c r="N11" s="9">
        <f>18.06*17</f>
        <v>307.02</v>
      </c>
      <c r="O11" s="10">
        <f>N11/17</f>
        <v>18.06</v>
      </c>
      <c r="P11" s="11">
        <v>323</v>
      </c>
      <c r="Q11" s="12">
        <f>N11-P11</f>
        <v>-15.980000000000018</v>
      </c>
      <c r="R11" s="48">
        <f>H11+N11</f>
        <v>667.02</v>
      </c>
      <c r="S11" s="10">
        <f>R11-665</f>
        <v>2.019999999999982</v>
      </c>
      <c r="T11" s="13"/>
    </row>
    <row r="12" spans="1:20" ht="50.25" customHeight="1">
      <c r="A12" s="5">
        <v>3</v>
      </c>
      <c r="B12" s="6" t="s">
        <v>68</v>
      </c>
      <c r="C12" s="7" t="s">
        <v>30</v>
      </c>
      <c r="D12" s="7" t="s">
        <v>53</v>
      </c>
      <c r="E12" s="13"/>
      <c r="F12" s="14" t="s">
        <v>139</v>
      </c>
      <c r="G12" s="15" t="s">
        <v>23</v>
      </c>
      <c r="H12" s="9">
        <f>19*18</f>
        <v>342</v>
      </c>
      <c r="I12" s="10">
        <f>H12/18</f>
        <v>19</v>
      </c>
      <c r="J12" s="11">
        <v>342</v>
      </c>
      <c r="K12" s="12">
        <f t="shared" si="1"/>
        <v>0</v>
      </c>
      <c r="L12" s="14" t="s">
        <v>139</v>
      </c>
      <c r="M12" s="15" t="s">
        <v>23</v>
      </c>
      <c r="N12" s="9">
        <f>19*17</f>
        <v>323</v>
      </c>
      <c r="O12" s="10">
        <f t="shared" si="5"/>
        <v>19</v>
      </c>
      <c r="P12" s="11">
        <v>323</v>
      </c>
      <c r="Q12" s="12">
        <f t="shared" si="3"/>
        <v>0</v>
      </c>
      <c r="R12" s="48">
        <f t="shared" si="2"/>
        <v>665</v>
      </c>
      <c r="S12" s="10">
        <f t="shared" si="4"/>
        <v>0</v>
      </c>
      <c r="T12" s="45"/>
    </row>
    <row r="13" spans="1:21" s="56" customFormat="1" ht="49.5" customHeight="1">
      <c r="A13" s="5">
        <v>4</v>
      </c>
      <c r="B13" s="54" t="s">
        <v>69</v>
      </c>
      <c r="C13" s="7" t="s">
        <v>35</v>
      </c>
      <c r="D13" s="7" t="s">
        <v>53</v>
      </c>
      <c r="E13" s="13" t="s">
        <v>7</v>
      </c>
      <c r="F13" s="14" t="s">
        <v>149</v>
      </c>
      <c r="G13" s="15" t="s">
        <v>185</v>
      </c>
      <c r="H13" s="9">
        <f>17.9*18</f>
        <v>322.2</v>
      </c>
      <c r="I13" s="10">
        <f t="shared" si="0"/>
        <v>17.9</v>
      </c>
      <c r="J13" s="11">
        <v>342</v>
      </c>
      <c r="K13" s="12">
        <f t="shared" si="1"/>
        <v>-19.80000000000001</v>
      </c>
      <c r="L13" s="14" t="s">
        <v>150</v>
      </c>
      <c r="M13" s="15" t="s">
        <v>137</v>
      </c>
      <c r="N13" s="9">
        <f>24.8*17</f>
        <v>421.6</v>
      </c>
      <c r="O13" s="10">
        <f t="shared" si="5"/>
        <v>24.8</v>
      </c>
      <c r="P13" s="11">
        <v>323</v>
      </c>
      <c r="Q13" s="12">
        <f t="shared" si="3"/>
        <v>98.60000000000002</v>
      </c>
      <c r="R13" s="48">
        <f t="shared" si="2"/>
        <v>743.8</v>
      </c>
      <c r="S13" s="10">
        <f t="shared" si="4"/>
        <v>78.79999999999995</v>
      </c>
      <c r="T13" s="13"/>
      <c r="U13" s="55"/>
    </row>
    <row r="14" spans="1:20" ht="45.75" customHeight="1">
      <c r="A14" s="5">
        <v>6</v>
      </c>
      <c r="B14" s="6" t="s">
        <v>71</v>
      </c>
      <c r="C14" s="9" t="s">
        <v>5</v>
      </c>
      <c r="D14" s="7" t="s">
        <v>47</v>
      </c>
      <c r="E14" s="13"/>
      <c r="F14" s="4" t="s">
        <v>92</v>
      </c>
      <c r="G14" s="8" t="s">
        <v>144</v>
      </c>
      <c r="H14" s="9">
        <f>23*18</f>
        <v>414</v>
      </c>
      <c r="I14" s="10">
        <f t="shared" si="0"/>
        <v>23</v>
      </c>
      <c r="J14" s="11">
        <v>342</v>
      </c>
      <c r="K14" s="12">
        <f t="shared" si="1"/>
        <v>72</v>
      </c>
      <c r="L14" s="4" t="s">
        <v>92</v>
      </c>
      <c r="M14" s="8" t="s">
        <v>144</v>
      </c>
      <c r="N14" s="9">
        <f>23*17</f>
        <v>391</v>
      </c>
      <c r="O14" s="10">
        <f t="shared" si="5"/>
        <v>23</v>
      </c>
      <c r="P14" s="11">
        <v>323</v>
      </c>
      <c r="Q14" s="12">
        <f t="shared" si="3"/>
        <v>68</v>
      </c>
      <c r="R14" s="48">
        <f t="shared" si="2"/>
        <v>805</v>
      </c>
      <c r="S14" s="49">
        <f t="shared" si="4"/>
        <v>140</v>
      </c>
      <c r="T14" s="13"/>
    </row>
    <row r="15" spans="1:20" ht="23.25" customHeight="1">
      <c r="A15" s="5">
        <v>8</v>
      </c>
      <c r="B15" s="46" t="s">
        <v>72</v>
      </c>
      <c r="C15" s="9" t="s">
        <v>5</v>
      </c>
      <c r="D15" s="7" t="s">
        <v>47</v>
      </c>
      <c r="E15" s="13"/>
      <c r="F15" s="4" t="s">
        <v>133</v>
      </c>
      <c r="G15" s="8" t="s">
        <v>91</v>
      </c>
      <c r="H15" s="9">
        <f>20*18</f>
        <v>360</v>
      </c>
      <c r="I15" s="10">
        <f t="shared" si="0"/>
        <v>20</v>
      </c>
      <c r="J15" s="11">
        <v>342</v>
      </c>
      <c r="K15" s="12">
        <f t="shared" si="1"/>
        <v>18</v>
      </c>
      <c r="L15" s="4" t="s">
        <v>133</v>
      </c>
      <c r="M15" s="8" t="s">
        <v>91</v>
      </c>
      <c r="N15" s="9">
        <f>20*17</f>
        <v>340</v>
      </c>
      <c r="O15" s="10">
        <f t="shared" si="5"/>
        <v>20</v>
      </c>
      <c r="P15" s="11">
        <v>323</v>
      </c>
      <c r="Q15" s="12">
        <f t="shared" si="3"/>
        <v>17</v>
      </c>
      <c r="R15" s="48">
        <f t="shared" si="2"/>
        <v>700</v>
      </c>
      <c r="S15" s="49">
        <f t="shared" si="4"/>
        <v>35</v>
      </c>
      <c r="T15" s="47"/>
    </row>
    <row r="16" spans="1:20" ht="39" customHeight="1">
      <c r="A16" s="5">
        <v>11</v>
      </c>
      <c r="B16" s="17" t="s">
        <v>11</v>
      </c>
      <c r="C16" s="9" t="s">
        <v>10</v>
      </c>
      <c r="D16" s="7" t="s">
        <v>127</v>
      </c>
      <c r="E16" s="13"/>
      <c r="F16" s="14" t="s">
        <v>166</v>
      </c>
      <c r="G16" s="15" t="s">
        <v>197</v>
      </c>
      <c r="H16" s="9">
        <f>22.5*18</f>
        <v>405</v>
      </c>
      <c r="I16" s="10">
        <f t="shared" si="0"/>
        <v>22.5</v>
      </c>
      <c r="J16" s="11">
        <v>342</v>
      </c>
      <c r="K16" s="12">
        <f t="shared" si="1"/>
        <v>63</v>
      </c>
      <c r="L16" s="14" t="s">
        <v>165</v>
      </c>
      <c r="M16" s="15" t="s">
        <v>197</v>
      </c>
      <c r="N16" s="9">
        <f>22.5*17</f>
        <v>382.5</v>
      </c>
      <c r="O16" s="10">
        <f t="shared" si="5"/>
        <v>22.5</v>
      </c>
      <c r="P16" s="11">
        <v>323</v>
      </c>
      <c r="Q16" s="12">
        <f t="shared" si="3"/>
        <v>59.5</v>
      </c>
      <c r="R16" s="48">
        <f t="shared" si="2"/>
        <v>787.5</v>
      </c>
      <c r="S16" s="49">
        <f t="shared" si="4"/>
        <v>122.5</v>
      </c>
      <c r="T16" s="16"/>
    </row>
    <row r="17" spans="1:20" ht="38.25" customHeight="1">
      <c r="A17" s="5">
        <v>12</v>
      </c>
      <c r="B17" s="6" t="s">
        <v>73</v>
      </c>
      <c r="C17" s="9" t="s">
        <v>12</v>
      </c>
      <c r="D17" s="7" t="s">
        <v>52</v>
      </c>
      <c r="E17" s="13"/>
      <c r="F17" s="4" t="s">
        <v>103</v>
      </c>
      <c r="G17" s="8" t="s">
        <v>155</v>
      </c>
      <c r="H17" s="9">
        <f>21*18</f>
        <v>378</v>
      </c>
      <c r="I17" s="10">
        <f t="shared" si="0"/>
        <v>21</v>
      </c>
      <c r="J17" s="11">
        <v>342</v>
      </c>
      <c r="K17" s="12">
        <f t="shared" si="1"/>
        <v>36</v>
      </c>
      <c r="L17" s="4" t="s">
        <v>210</v>
      </c>
      <c r="M17" s="8" t="s">
        <v>155</v>
      </c>
      <c r="N17" s="9">
        <f>21*17</f>
        <v>357</v>
      </c>
      <c r="O17" s="10">
        <f t="shared" si="5"/>
        <v>21</v>
      </c>
      <c r="P17" s="11">
        <v>323</v>
      </c>
      <c r="Q17" s="12">
        <f t="shared" si="3"/>
        <v>34</v>
      </c>
      <c r="R17" s="48">
        <f t="shared" si="2"/>
        <v>735</v>
      </c>
      <c r="S17" s="49">
        <f t="shared" si="4"/>
        <v>70</v>
      </c>
      <c r="T17" s="16"/>
    </row>
    <row r="18" spans="1:20" ht="47.25" customHeight="1">
      <c r="A18" s="5">
        <v>13</v>
      </c>
      <c r="B18" s="6" t="s">
        <v>130</v>
      </c>
      <c r="C18" s="9" t="s">
        <v>12</v>
      </c>
      <c r="D18" s="7" t="s">
        <v>52</v>
      </c>
      <c r="E18" s="24"/>
      <c r="F18" s="4" t="s">
        <v>131</v>
      </c>
      <c r="G18" s="8" t="s">
        <v>156</v>
      </c>
      <c r="H18" s="9">
        <f>19*18</f>
        <v>342</v>
      </c>
      <c r="I18" s="10">
        <f t="shared" si="0"/>
        <v>19</v>
      </c>
      <c r="J18" s="11">
        <v>306</v>
      </c>
      <c r="K18" s="12">
        <f t="shared" si="1"/>
        <v>36</v>
      </c>
      <c r="L18" s="4" t="s">
        <v>131</v>
      </c>
      <c r="M18" s="8" t="s">
        <v>156</v>
      </c>
      <c r="N18" s="9">
        <f>19*17</f>
        <v>323</v>
      </c>
      <c r="O18" s="10">
        <f t="shared" si="5"/>
        <v>19</v>
      </c>
      <c r="P18" s="11">
        <v>323</v>
      </c>
      <c r="Q18" s="12">
        <f t="shared" si="3"/>
        <v>0</v>
      </c>
      <c r="R18" s="48">
        <f>H18+N18</f>
        <v>665</v>
      </c>
      <c r="S18" s="49">
        <f t="shared" si="4"/>
        <v>0</v>
      </c>
      <c r="T18" s="16" t="s">
        <v>132</v>
      </c>
    </row>
    <row r="19" spans="1:20" ht="28.5" customHeight="1">
      <c r="A19" s="5">
        <v>14</v>
      </c>
      <c r="B19" s="6" t="s">
        <v>74</v>
      </c>
      <c r="C19" s="7" t="s">
        <v>38</v>
      </c>
      <c r="D19" s="7" t="s">
        <v>51</v>
      </c>
      <c r="E19" s="13" t="s">
        <v>14</v>
      </c>
      <c r="F19" s="4" t="s">
        <v>179</v>
      </c>
      <c r="G19" s="8" t="s">
        <v>176</v>
      </c>
      <c r="H19" s="9">
        <f>23*18</f>
        <v>414</v>
      </c>
      <c r="I19" s="10">
        <f t="shared" si="0"/>
        <v>23</v>
      </c>
      <c r="J19" s="11">
        <v>342</v>
      </c>
      <c r="K19" s="12">
        <f t="shared" si="1"/>
        <v>72</v>
      </c>
      <c r="L19" s="4" t="s">
        <v>180</v>
      </c>
      <c r="M19" s="8" t="s">
        <v>181</v>
      </c>
      <c r="N19" s="9">
        <f>21*17</f>
        <v>357</v>
      </c>
      <c r="O19" s="10">
        <f t="shared" si="5"/>
        <v>21</v>
      </c>
      <c r="P19" s="11">
        <v>323</v>
      </c>
      <c r="Q19" s="12">
        <f t="shared" si="3"/>
        <v>34</v>
      </c>
      <c r="R19" s="48">
        <f t="shared" si="2"/>
        <v>771</v>
      </c>
      <c r="S19" s="49">
        <f t="shared" si="4"/>
        <v>106</v>
      </c>
      <c r="T19" s="13"/>
    </row>
    <row r="20" spans="1:20" ht="50.25" customHeight="1">
      <c r="A20" s="5">
        <v>18</v>
      </c>
      <c r="B20" s="6" t="s">
        <v>75</v>
      </c>
      <c r="C20" s="9" t="s">
        <v>13</v>
      </c>
      <c r="D20" s="7" t="s">
        <v>50</v>
      </c>
      <c r="E20" s="13"/>
      <c r="F20" s="4" t="s">
        <v>195</v>
      </c>
      <c r="G20" s="75" t="s">
        <v>129</v>
      </c>
      <c r="H20" s="9">
        <f>25.8*18</f>
        <v>464.40000000000003</v>
      </c>
      <c r="I20" s="10">
        <f t="shared" si="0"/>
        <v>25.8</v>
      </c>
      <c r="J20" s="11">
        <v>342</v>
      </c>
      <c r="K20" s="12">
        <f t="shared" si="1"/>
        <v>122.40000000000003</v>
      </c>
      <c r="L20" s="4" t="s">
        <v>184</v>
      </c>
      <c r="M20" s="75" t="s">
        <v>129</v>
      </c>
      <c r="N20" s="9">
        <f>22.6*17</f>
        <v>384.20000000000005</v>
      </c>
      <c r="O20" s="10">
        <f t="shared" si="5"/>
        <v>22.6</v>
      </c>
      <c r="P20" s="11">
        <v>323</v>
      </c>
      <c r="Q20" s="12">
        <f t="shared" si="3"/>
        <v>61.200000000000045</v>
      </c>
      <c r="R20" s="48">
        <f t="shared" si="2"/>
        <v>848.6000000000001</v>
      </c>
      <c r="S20" s="49">
        <f t="shared" si="4"/>
        <v>183.60000000000014</v>
      </c>
      <c r="T20" s="13"/>
    </row>
    <row r="21" spans="1:20" s="67" customFormat="1" ht="35.25" customHeight="1">
      <c r="A21" s="5">
        <v>19</v>
      </c>
      <c r="B21" s="6" t="s">
        <v>76</v>
      </c>
      <c r="C21" s="9" t="s">
        <v>4</v>
      </c>
      <c r="D21" s="7" t="s">
        <v>51</v>
      </c>
      <c r="E21" s="13"/>
      <c r="F21" s="4" t="s">
        <v>186</v>
      </c>
      <c r="G21" s="8" t="s">
        <v>135</v>
      </c>
      <c r="H21" s="9">
        <f>19*18</f>
        <v>342</v>
      </c>
      <c r="I21" s="10">
        <f t="shared" si="0"/>
        <v>19</v>
      </c>
      <c r="J21" s="11">
        <v>342</v>
      </c>
      <c r="K21" s="12">
        <f t="shared" si="1"/>
        <v>0</v>
      </c>
      <c r="L21" s="36" t="s">
        <v>236</v>
      </c>
      <c r="M21" s="8" t="s">
        <v>135</v>
      </c>
      <c r="N21" s="9">
        <f>19.5*17</f>
        <v>331.5</v>
      </c>
      <c r="O21" s="10">
        <f t="shared" si="5"/>
        <v>19.5</v>
      </c>
      <c r="P21" s="11">
        <v>323</v>
      </c>
      <c r="Q21" s="12">
        <f t="shared" si="3"/>
        <v>8.5</v>
      </c>
      <c r="R21" s="48">
        <f t="shared" si="2"/>
        <v>673.5</v>
      </c>
      <c r="S21" s="49">
        <f t="shared" si="4"/>
        <v>8.5</v>
      </c>
      <c r="T21" s="13"/>
    </row>
    <row r="22" spans="1:20" ht="37.5" customHeight="1">
      <c r="A22" s="5">
        <v>20</v>
      </c>
      <c r="B22" s="6" t="s">
        <v>77</v>
      </c>
      <c r="C22" s="7" t="s">
        <v>32</v>
      </c>
      <c r="D22" s="7" t="s">
        <v>51</v>
      </c>
      <c r="E22" s="13" t="s">
        <v>15</v>
      </c>
      <c r="F22" s="14" t="s">
        <v>182</v>
      </c>
      <c r="G22" s="15" t="s">
        <v>90</v>
      </c>
      <c r="H22" s="9">
        <f>18*18</f>
        <v>324</v>
      </c>
      <c r="I22" s="10">
        <f t="shared" si="0"/>
        <v>18</v>
      </c>
      <c r="J22" s="11">
        <v>342</v>
      </c>
      <c r="K22" s="12">
        <f t="shared" si="1"/>
        <v>-18</v>
      </c>
      <c r="L22" s="14" t="s">
        <v>226</v>
      </c>
      <c r="M22" s="15" t="s">
        <v>90</v>
      </c>
      <c r="N22" s="9">
        <f>25*17</f>
        <v>425</v>
      </c>
      <c r="O22" s="10">
        <f t="shared" si="5"/>
        <v>25</v>
      </c>
      <c r="P22" s="11">
        <v>323</v>
      </c>
      <c r="Q22" s="12">
        <f t="shared" si="3"/>
        <v>102</v>
      </c>
      <c r="R22" s="48">
        <f t="shared" si="2"/>
        <v>749</v>
      </c>
      <c r="S22" s="10">
        <f t="shared" si="4"/>
        <v>84</v>
      </c>
      <c r="T22" s="13"/>
    </row>
    <row r="23" spans="1:20" s="67" customFormat="1" ht="35.25" customHeight="1">
      <c r="A23" s="5">
        <v>15</v>
      </c>
      <c r="B23" s="6" t="s">
        <v>78</v>
      </c>
      <c r="C23" s="9" t="s">
        <v>19</v>
      </c>
      <c r="D23" s="7" t="s">
        <v>45</v>
      </c>
      <c r="E23" s="13"/>
      <c r="F23" s="4" t="s">
        <v>192</v>
      </c>
      <c r="G23" s="8" t="s">
        <v>202</v>
      </c>
      <c r="H23" s="9">
        <f>23*18</f>
        <v>414</v>
      </c>
      <c r="I23" s="10">
        <f t="shared" si="0"/>
        <v>23</v>
      </c>
      <c r="J23" s="11">
        <v>342</v>
      </c>
      <c r="K23" s="12">
        <f t="shared" si="1"/>
        <v>72</v>
      </c>
      <c r="L23" s="4" t="s">
        <v>193</v>
      </c>
      <c r="M23" s="8" t="s">
        <v>202</v>
      </c>
      <c r="N23" s="9">
        <f>23*17</f>
        <v>391</v>
      </c>
      <c r="O23" s="10">
        <f t="shared" si="5"/>
        <v>23</v>
      </c>
      <c r="P23" s="11">
        <v>323</v>
      </c>
      <c r="Q23" s="12">
        <f t="shared" si="3"/>
        <v>68</v>
      </c>
      <c r="R23" s="48">
        <f t="shared" si="2"/>
        <v>805</v>
      </c>
      <c r="S23" s="49">
        <f t="shared" si="4"/>
        <v>140</v>
      </c>
      <c r="T23" s="16"/>
    </row>
    <row r="24" spans="1:20" ht="38.25" customHeight="1">
      <c r="A24" s="5">
        <v>16</v>
      </c>
      <c r="B24" s="6" t="s">
        <v>79</v>
      </c>
      <c r="C24" s="9"/>
      <c r="D24" s="7" t="s">
        <v>45</v>
      </c>
      <c r="E24" s="13"/>
      <c r="F24" s="4" t="s">
        <v>224</v>
      </c>
      <c r="G24" s="8" t="s">
        <v>188</v>
      </c>
      <c r="H24" s="9">
        <f>25*18</f>
        <v>450</v>
      </c>
      <c r="I24" s="10">
        <f t="shared" si="0"/>
        <v>25</v>
      </c>
      <c r="J24" s="11">
        <v>342</v>
      </c>
      <c r="K24" s="12">
        <f t="shared" si="1"/>
        <v>108</v>
      </c>
      <c r="L24" s="4" t="s">
        <v>225</v>
      </c>
      <c r="M24" s="8" t="s">
        <v>187</v>
      </c>
      <c r="N24" s="9">
        <f>24*17</f>
        <v>408</v>
      </c>
      <c r="O24" s="10">
        <f t="shared" si="5"/>
        <v>24</v>
      </c>
      <c r="P24" s="11">
        <v>323</v>
      </c>
      <c r="Q24" s="12">
        <f t="shared" si="3"/>
        <v>85</v>
      </c>
      <c r="R24" s="48">
        <f t="shared" si="2"/>
        <v>858</v>
      </c>
      <c r="S24" s="49">
        <f t="shared" si="4"/>
        <v>193</v>
      </c>
      <c r="T24" s="16"/>
    </row>
    <row r="25" spans="1:35" ht="22.5" customHeight="1">
      <c r="A25" s="5">
        <v>17</v>
      </c>
      <c r="B25" s="6" t="s">
        <v>58</v>
      </c>
      <c r="C25" s="9"/>
      <c r="D25" s="7" t="s">
        <v>45</v>
      </c>
      <c r="E25" s="13"/>
      <c r="F25" s="117" t="s">
        <v>215</v>
      </c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9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</row>
    <row r="26" spans="1:35" ht="54.75" customHeight="1">
      <c r="A26" s="5">
        <v>21</v>
      </c>
      <c r="B26" s="6" t="s">
        <v>80</v>
      </c>
      <c r="C26" s="7" t="s">
        <v>39</v>
      </c>
      <c r="D26" s="9" t="s">
        <v>16</v>
      </c>
      <c r="E26" s="13" t="s">
        <v>17</v>
      </c>
      <c r="F26" s="50" t="s">
        <v>159</v>
      </c>
      <c r="G26" s="15" t="s">
        <v>96</v>
      </c>
      <c r="H26" s="9">
        <f>19.5*18</f>
        <v>351</v>
      </c>
      <c r="I26" s="10">
        <f t="shared" si="0"/>
        <v>19.5</v>
      </c>
      <c r="J26" s="11">
        <v>342</v>
      </c>
      <c r="K26" s="12">
        <f t="shared" si="1"/>
        <v>9</v>
      </c>
      <c r="L26" s="50" t="s">
        <v>229</v>
      </c>
      <c r="M26" s="15" t="s">
        <v>96</v>
      </c>
      <c r="N26" s="9">
        <f>25.5*17</f>
        <v>433.5</v>
      </c>
      <c r="O26" s="10">
        <f t="shared" si="5"/>
        <v>25.5</v>
      </c>
      <c r="P26" s="11">
        <v>323</v>
      </c>
      <c r="Q26" s="12">
        <f t="shared" si="3"/>
        <v>110.5</v>
      </c>
      <c r="R26" s="48">
        <f t="shared" si="2"/>
        <v>784.5</v>
      </c>
      <c r="S26" s="10">
        <f t="shared" si="4"/>
        <v>119.5</v>
      </c>
      <c r="T26" s="16"/>
      <c r="U26" s="51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</row>
    <row r="27" spans="1:20" ht="58.5" customHeight="1">
      <c r="A27" s="5">
        <v>22</v>
      </c>
      <c r="B27" s="6" t="s">
        <v>81</v>
      </c>
      <c r="C27" s="7" t="s">
        <v>33</v>
      </c>
      <c r="D27" s="9" t="s">
        <v>18</v>
      </c>
      <c r="E27" s="13" t="s">
        <v>17</v>
      </c>
      <c r="F27" s="36" t="s">
        <v>231</v>
      </c>
      <c r="G27" s="8" t="s">
        <v>189</v>
      </c>
      <c r="H27" s="9">
        <f>26.3*18</f>
        <v>473.40000000000003</v>
      </c>
      <c r="I27" s="10">
        <f t="shared" si="0"/>
        <v>26.3</v>
      </c>
      <c r="J27" s="11">
        <v>342</v>
      </c>
      <c r="K27" s="12">
        <f t="shared" si="1"/>
        <v>131.40000000000003</v>
      </c>
      <c r="L27" s="36" t="s">
        <v>200</v>
      </c>
      <c r="M27" s="8" t="s">
        <v>190</v>
      </c>
      <c r="N27" s="9">
        <f>21.5*17</f>
        <v>365.5</v>
      </c>
      <c r="O27" s="10">
        <f t="shared" si="5"/>
        <v>21.5</v>
      </c>
      <c r="P27" s="11">
        <v>323</v>
      </c>
      <c r="Q27" s="12">
        <f t="shared" si="3"/>
        <v>42.5</v>
      </c>
      <c r="R27" s="48">
        <f>H27+N27</f>
        <v>838.9000000000001</v>
      </c>
      <c r="S27" s="10">
        <f t="shared" si="4"/>
        <v>173.9000000000001</v>
      </c>
      <c r="T27" s="16"/>
    </row>
    <row r="28" spans="1:20" ht="33.75" customHeight="1">
      <c r="A28" s="5"/>
      <c r="B28" s="6" t="s">
        <v>98</v>
      </c>
      <c r="C28" s="7" t="s">
        <v>99</v>
      </c>
      <c r="D28" s="9"/>
      <c r="E28" s="13"/>
      <c r="F28" s="4" t="s">
        <v>206</v>
      </c>
      <c r="G28" s="8" t="s">
        <v>101</v>
      </c>
      <c r="H28" s="9">
        <f>22*18</f>
        <v>396</v>
      </c>
      <c r="I28" s="10">
        <f t="shared" si="0"/>
        <v>22</v>
      </c>
      <c r="J28" s="11">
        <v>342</v>
      </c>
      <c r="K28" s="12">
        <f>H28-J28</f>
        <v>54</v>
      </c>
      <c r="L28" s="4" t="s">
        <v>205</v>
      </c>
      <c r="M28" s="8" t="s">
        <v>101</v>
      </c>
      <c r="N28" s="9">
        <f>22*17</f>
        <v>374</v>
      </c>
      <c r="O28" s="10">
        <f>N28/17</f>
        <v>22</v>
      </c>
      <c r="P28" s="11">
        <v>323</v>
      </c>
      <c r="Q28" s="12">
        <f>N28-P28</f>
        <v>51</v>
      </c>
      <c r="R28" s="48">
        <f t="shared" si="2"/>
        <v>770</v>
      </c>
      <c r="S28" s="49">
        <f t="shared" si="4"/>
        <v>105</v>
      </c>
      <c r="T28" s="13"/>
    </row>
    <row r="29" spans="1:20" ht="45.75" customHeight="1">
      <c r="A29" s="5">
        <v>23</v>
      </c>
      <c r="B29" s="6" t="s">
        <v>82</v>
      </c>
      <c r="C29" s="7" t="s">
        <v>40</v>
      </c>
      <c r="D29" s="7" t="s">
        <v>55</v>
      </c>
      <c r="E29" s="13"/>
      <c r="F29" s="36" t="s">
        <v>207</v>
      </c>
      <c r="G29" s="8" t="s">
        <v>201</v>
      </c>
      <c r="H29" s="9">
        <f>18.5*18</f>
        <v>333</v>
      </c>
      <c r="I29" s="10">
        <f t="shared" si="0"/>
        <v>18.5</v>
      </c>
      <c r="J29" s="11">
        <v>342</v>
      </c>
      <c r="K29" s="12">
        <f>H29-J29</f>
        <v>-9</v>
      </c>
      <c r="L29" s="36" t="s">
        <v>138</v>
      </c>
      <c r="M29" s="37" t="s">
        <v>212</v>
      </c>
      <c r="N29" s="9">
        <f>20.5*17</f>
        <v>348.5</v>
      </c>
      <c r="O29" s="10">
        <f>N29/17</f>
        <v>20.5</v>
      </c>
      <c r="P29" s="11">
        <v>323</v>
      </c>
      <c r="Q29" s="12">
        <f>N29-P29</f>
        <v>25.5</v>
      </c>
      <c r="R29" s="48">
        <f t="shared" si="2"/>
        <v>681.5</v>
      </c>
      <c r="S29" s="49">
        <f t="shared" si="4"/>
        <v>16.5</v>
      </c>
      <c r="T29" s="13"/>
    </row>
    <row r="30" spans="1:20" ht="69.75" customHeight="1" thickBot="1">
      <c r="A30" s="25">
        <v>24</v>
      </c>
      <c r="B30" s="26" t="s">
        <v>83</v>
      </c>
      <c r="C30" s="70" t="s">
        <v>20</v>
      </c>
      <c r="D30" s="27" t="s">
        <v>56</v>
      </c>
      <c r="E30" s="71"/>
      <c r="F30" s="19" t="s">
        <v>214</v>
      </c>
      <c r="G30" s="22" t="s">
        <v>211</v>
      </c>
      <c r="H30" s="70">
        <f>20.5*18</f>
        <v>369</v>
      </c>
      <c r="I30" s="20">
        <f t="shared" si="0"/>
        <v>20.5</v>
      </c>
      <c r="J30" s="11">
        <v>342</v>
      </c>
      <c r="K30" s="23">
        <f>H30-J30</f>
        <v>27</v>
      </c>
      <c r="L30" s="19" t="s">
        <v>213</v>
      </c>
      <c r="M30" s="66" t="s">
        <v>142</v>
      </c>
      <c r="N30" s="70">
        <f>20.5*17</f>
        <v>348.5</v>
      </c>
      <c r="O30" s="20">
        <f>N30/17</f>
        <v>20.5</v>
      </c>
      <c r="P30" s="11">
        <v>323</v>
      </c>
      <c r="Q30" s="12">
        <f>N30-P30</f>
        <v>25.5</v>
      </c>
      <c r="R30" s="48">
        <f t="shared" si="2"/>
        <v>717.5</v>
      </c>
      <c r="S30" s="49">
        <f t="shared" si="4"/>
        <v>52.5</v>
      </c>
      <c r="T30" s="21"/>
    </row>
    <row r="31" spans="1:20" ht="22.5">
      <c r="A31" s="28">
        <v>25</v>
      </c>
      <c r="B31" s="29" t="s">
        <v>84</v>
      </c>
      <c r="C31" s="30" t="s">
        <v>48</v>
      </c>
      <c r="D31" s="30" t="s">
        <v>161</v>
      </c>
      <c r="E31" s="69"/>
      <c r="F31" s="99" t="s">
        <v>220</v>
      </c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1"/>
    </row>
    <row r="32" spans="1:20" ht="23.25" thickBot="1">
      <c r="A32" s="25">
        <v>26</v>
      </c>
      <c r="B32" s="26" t="s">
        <v>85</v>
      </c>
      <c r="C32" s="27" t="s">
        <v>49</v>
      </c>
      <c r="D32" s="27" t="s">
        <v>162</v>
      </c>
      <c r="E32" s="71"/>
      <c r="F32" s="102" t="s">
        <v>89</v>
      </c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4"/>
    </row>
    <row r="33" spans="1:20" ht="27.75" customHeight="1" thickBot="1">
      <c r="A33" s="31">
        <v>27</v>
      </c>
      <c r="B33" s="32" t="s">
        <v>86</v>
      </c>
      <c r="C33" s="33" t="s">
        <v>41</v>
      </c>
      <c r="D33" s="34" t="s">
        <v>93</v>
      </c>
      <c r="E33" s="35"/>
      <c r="F33" s="113" t="s">
        <v>234</v>
      </c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5"/>
    </row>
    <row r="34" spans="1:21" ht="11.25" customHeight="1">
      <c r="A34" s="1"/>
      <c r="B34" s="2"/>
      <c r="C34" s="2"/>
      <c r="D34" s="2"/>
      <c r="E34" s="2"/>
      <c r="F34" s="1"/>
      <c r="G34" s="1"/>
      <c r="H34" s="1"/>
      <c r="I34" s="1"/>
      <c r="J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39"/>
    </row>
    <row r="35" spans="1:9" ht="14.25" customHeight="1">
      <c r="A35" s="77" t="s">
        <v>217</v>
      </c>
      <c r="B35" s="77"/>
      <c r="C35" s="77"/>
      <c r="D35" s="77"/>
      <c r="E35" s="77"/>
      <c r="F35" s="77"/>
      <c r="G35" s="77"/>
      <c r="H35" s="77"/>
      <c r="I35" s="77"/>
    </row>
    <row r="36" spans="1:16" ht="33.75" customHeight="1">
      <c r="A36" s="77"/>
      <c r="B36" s="116" t="s">
        <v>238</v>
      </c>
      <c r="C36" s="116"/>
      <c r="D36" s="116"/>
      <c r="E36" s="116"/>
      <c r="F36" s="116"/>
      <c r="G36" s="116"/>
      <c r="H36" s="77"/>
      <c r="I36" s="77"/>
      <c r="L36" s="94" t="s">
        <v>237</v>
      </c>
      <c r="M36" s="94"/>
      <c r="N36" s="94"/>
      <c r="O36" s="94"/>
      <c r="P36" s="94"/>
    </row>
    <row r="37" spans="1:9" ht="15">
      <c r="A37" s="77"/>
      <c r="B37" s="77"/>
      <c r="C37" s="77"/>
      <c r="D37" s="77"/>
      <c r="E37" s="77"/>
      <c r="F37" s="77"/>
      <c r="G37" s="77"/>
      <c r="H37" s="77"/>
      <c r="I37" s="77"/>
    </row>
    <row r="38" spans="1:9" ht="15">
      <c r="A38" s="77"/>
      <c r="B38" s="77"/>
      <c r="C38" s="77"/>
      <c r="D38" s="77"/>
      <c r="E38" s="77"/>
      <c r="F38" s="77"/>
      <c r="G38" s="77"/>
      <c r="H38" s="77"/>
      <c r="I38" s="77"/>
    </row>
    <row r="41" spans="12:16" ht="15.75">
      <c r="L41" s="95" t="s">
        <v>62</v>
      </c>
      <c r="M41" s="95"/>
      <c r="N41" s="95"/>
      <c r="O41" s="95"/>
      <c r="P41" s="95"/>
    </row>
  </sheetData>
  <sheetProtection/>
  <mergeCells count="11">
    <mergeCell ref="B36:G36"/>
    <mergeCell ref="L36:P36"/>
    <mergeCell ref="L41:P41"/>
    <mergeCell ref="F25:T25"/>
    <mergeCell ref="V25:AI26"/>
    <mergeCell ref="A1:D1"/>
    <mergeCell ref="A2:D2"/>
    <mergeCell ref="A3:T3"/>
    <mergeCell ref="F31:T31"/>
    <mergeCell ref="F32:T32"/>
    <mergeCell ref="F33:T33"/>
  </mergeCells>
  <printOptions/>
  <pageMargins left="0.11811023622047245" right="0.11811023622047245" top="0.15748031496062992" bottom="0.15748031496062992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VuThiHien</dc:creator>
  <cp:keywords/>
  <dc:description/>
  <cp:lastModifiedBy>LENOVO</cp:lastModifiedBy>
  <cp:lastPrinted>2023-09-20T00:40:08Z</cp:lastPrinted>
  <dcterms:created xsi:type="dcterms:W3CDTF">2016-12-25T14:41:47Z</dcterms:created>
  <dcterms:modified xsi:type="dcterms:W3CDTF">2023-10-06T12:17:08Z</dcterms:modified>
  <cp:category/>
  <cp:version/>
  <cp:contentType/>
  <cp:contentStatus/>
</cp:coreProperties>
</file>